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8_{275E57B5-D06D-4A6F-8D69-E79939843B19}" xr6:coauthVersionLast="47" xr6:coauthVersionMax="47" xr10:uidLastSave="{00000000-0000-0000-0000-000000000000}"/>
  <workbookProtection workbookAlgorithmName="SHA-512" workbookHashValue="77/jfyRvuV9EcRABTqvAz+7C1Cubos9gfDnfUMy0p7erOmzogHI3c//p6ZUe67mHhlYOWEFdFnz4pCZJOzEzZQ==" workbookSaltValue="DQPmbsVZ2KWn4zKWRHobzw==" workbookSpinCount="100000" lockStructure="1"/>
  <bookViews>
    <workbookView xWindow="-108" yWindow="-108" windowWidth="23256" windowHeight="12456" firstSheet="1" activeTab="2" xr2:uid="{00000000-000D-0000-FFFF-FFFF00000000}"/>
  </bookViews>
  <sheets>
    <sheet name="更新履歴" sheetId="5" state="hidden" r:id="rId1"/>
    <sheet name="運行管理記載例（補助率3分の1）" sheetId="19" r:id="rId2"/>
    <sheet name="運行管理の高度化（シート①）" sheetId="4" r:id="rId3"/>
    <sheet name="(予備)運行管理の高度化（シート②）" sheetId="16" r:id="rId4"/>
    <sheet name="(予備)運行管理の高度化（シート③）" sheetId="17" r:id="rId5"/>
    <sheet name="ALL" sheetId="10" state="hidden" r:id="rId6"/>
    <sheet name="デジタコ R7【済】" sheetId="6" state="hidden" r:id="rId7"/>
    <sheet name="ドラレコ R7【済】" sheetId="7" state="hidden" r:id="rId8"/>
    <sheet name="一体型 R7【済】" sheetId="8" state="hidden" r:id="rId9"/>
    <sheet name="通信機能付一体型 R7【済】" sheetId="9" state="hidden" r:id="rId10"/>
  </sheets>
  <externalReferences>
    <externalReference r:id="rId11"/>
  </externalReferences>
  <definedNames>
    <definedName name="_xlnm._FilterDatabase" localSheetId="6" hidden="1">'デジタコ R7【済】'!$A$2:$D$37</definedName>
    <definedName name="_xlnm._FilterDatabase" localSheetId="8" hidden="1">'一体型 R7【済】'!$A$4:$E$11</definedName>
    <definedName name="aaa">#REF!</definedName>
    <definedName name="Enkaku_List">OFFSET(#REF!, 0, 0, COUNTA(#REF!), 1)</definedName>
    <definedName name="Hirou_List">OFFSET(#REF!, 0, 0, COUNTA(#REF!), 1)</definedName>
    <definedName name="Ittenko_List">OFFSET(#REF!, 0, 0, COUNTA(#REF!), 1)</definedName>
    <definedName name="Jidou_List">OFFSET(#REF!, 0, 0, COUNTA(#REF!), 1)</definedName>
    <definedName name="Kyusoku_list">OFFSET(#REF!, 0, 0, COUNTA(#REF!), 1)</definedName>
    <definedName name="_xlnm.Print_Area" localSheetId="3">'(予備)運行管理の高度化（シート②）'!$A$1:$I$239</definedName>
    <definedName name="_xlnm.Print_Area" localSheetId="4">'(予備)運行管理の高度化（シート③）'!$A$1:$I$239</definedName>
    <definedName name="_xlnm.Print_Area" localSheetId="6">'デジタコ R7【済】'!$A$1:$E$41</definedName>
    <definedName name="_xlnm.Print_Area" localSheetId="7">'ドラレコ R7【済】'!$A$1:$E$47</definedName>
    <definedName name="_xlnm.Print_Area" localSheetId="8">'一体型 R7【済】'!$A$1:$E$15</definedName>
    <definedName name="_xlnm.Print_Area" localSheetId="2">'運行管理の高度化（シート①）'!$A$1:$I$261</definedName>
    <definedName name="_xlnm.Print_Area" localSheetId="1">'運行管理記載例（補助率3分の1）'!$A$1:$J$261</definedName>
    <definedName name="_xlnm.Print_Area" localSheetId="0">更新履歴!$A$1:$G$55</definedName>
    <definedName name="_xlnm.Print_Area" localSheetId="9">'通信機能付一体型 R7【済】'!$A$1:$E$26</definedName>
    <definedName name="_xlnm.Print_Titles" localSheetId="6">'デジタコ R7【済】'!$4:$5</definedName>
    <definedName name="_xlnm.Print_Titles" localSheetId="7">'ドラレコ R7【済】'!$4:$5</definedName>
    <definedName name="_xlnm.Print_Titles" localSheetId="0">更新履歴!$1:$3</definedName>
    <definedName name="Unkou_List">OFFSET(#REF!, 0, 0, COUNTA(#REF!), 1)</definedName>
    <definedName name="経費名" localSheetId="3">'(予備)運行管理の高度化（シート②）'!#REF!</definedName>
    <definedName name="経費名" localSheetId="4">'(予備)運行管理の高度化（シート③）'!#REF!</definedName>
    <definedName name="経費名" localSheetId="2">'運行管理の高度化（シート①）'!#REF!</definedName>
    <definedName name="経費名" localSheetId="1">'運行管理記載例（補助率3分の1）'!#REF!</definedName>
    <definedName name="経費名">#REF!</definedName>
    <definedName name="候補リスト" localSheetId="3">IF(  AND(   OR('(予備)運行管理の高度化（シート②）'!$E$6="✓",      '(予備)運行管理の高度化（シート②）'!$F$6="✓",      '(予備)運行管理の高度化（シート②）'!$G$6="✓"),   '(予備)運行管理の高度化（シート②）'!$D$7="映像記録型ドライブレコーダーの取得"  ),  "",  IF('(予備)運行管理の高度化（シート②）'!$D$7="デジタル式運行記録計の取得",       OFFSET('デジタコ R7【済】'!$A$6,0,0,COUNTA('デジタコ R7【済】'!$A$6:$A$1000),1),  IF('(予備)運行管理の高度化（シート②）'!$D$7="映像記録型ドライブレコーダーの取得",       OFFSET('ドラレコ R7【済】'!$A$6,0,0,COUNTA('ドラレコ R7【済】'!$A$6:$A$1000),1),  IF('(予備)運行管理の高度化（シート②）'!$D$7="デジタル式運行記録計及び 映像記録型ドライブレコーダー一体型の取得",       OFFSET('一体型 R7【済】'!$A$6,0,0,COUNTA('一体型 R7【済】'!$A$6:$A$1000),1),  IF('(予備)運行管理の高度化（シート②）'!$D$7="通信機能付デジタル式運行記録計及び 映像記録型ドライブレコーダー一体型の取得",       OFFSET('通信機能付一体型 R7【済】'!$A$6,0,0,COUNTA('通信機能付一体型 R7【済】'!$A$6:$A$1000),1),  "")))) )</definedName>
    <definedName name="候補リスト" localSheetId="4">IF(  AND(   OR('(予備)運行管理の高度化（シート③）'!$E$6="✓",      '(予備)運行管理の高度化（シート③）'!$F$6="✓",      '(予備)運行管理の高度化（シート③）'!$G$6="✓"),   '(予備)運行管理の高度化（シート③）'!$D$7="映像記録型ドライブレコーダーの取得"  ),  "",  IF('(予備)運行管理の高度化（シート③）'!$D$7="デジタル式運行記録計の取得",       OFFSET('デジタコ R7【済】'!$A$6,0,0,COUNTA('デジタコ R7【済】'!$A$6:$A$1000),1),  IF('(予備)運行管理の高度化（シート③）'!$D$7="映像記録型ドライブレコーダーの取得",       OFFSET('ドラレコ R7【済】'!$A$6,0,0,COUNTA('ドラレコ R7【済】'!$A$6:$A$1000),1),  IF('(予備)運行管理の高度化（シート③）'!$D$7="デジタル式運行記録計及び 映像記録型ドライブレコーダー一体型の取得",       OFFSET('一体型 R7【済】'!$A$6,0,0,COUNTA('一体型 R7【済】'!$A$6:$A$1000),1),  IF('(予備)運行管理の高度化（シート③）'!$D$7="通信機能付デジタル式運行記録計及び 映像記録型ドライブレコーダー一体型の取得",       OFFSET('通信機能付一体型 R7【済】'!$A$6,0,0,COUNTA('通信機能付一体型 R7【済】'!$A$6:$A$1000),1),  "")))) )</definedName>
    <definedName name="候補リスト" localSheetId="1">IF(  AND(   OR('運行管理記載例（補助率3分の1）'!$E$6="✓",      '運行管理記載例（補助率3分の1）'!$F$6="✓",      '運行管理記載例（補助率3分の1）'!$G$6="✓"),   '運行管理記載例（補助率3分の1）'!$D$7="映像記録型ドライブレコーダーの取得"  ),  "",  IF('運行管理記載例（補助率3分の1）'!$D$7="デジタル式運行記録計の取得",       OFFSET('[1]デジタコ R7【済】'!$A$6,0,0,COUNTA('[1]デジタコ R7【済】'!$A$6:$A$1000),1),  IF('運行管理記載例（補助率3分の1）'!$D$7="映像記録型ドライブレコーダーの取得",       OFFSET('[1]ドラレコ R7【済】'!$A$6,0,0,COUNTA('[1]ドラレコ R7【済】'!$A$6:$A$1000),1),  IF('運行管理記載例（補助率3分の1）'!$D$7="デジタル式運行記録計及び 映像記録型ドライブレコーダー一体型の取得",       OFFSET('[1]一体型 R7【済】'!$A$6,0,0,COUNTA('[1]一体型 R7【済】'!$A$6:$A$1000),1),  IF('運行管理記載例（補助率3分の1）'!$D$7="通信機能付デジタル式運行記録計及び 映像記録型ドライブレコーダー一体型の取得",       OFFSET('[1]通信機能付一体型 R7【済】'!$A$6,0,0,COUNTA('[1]通信機能付一体型 R7【済】'!$A$6:$A$1000),1),  "")))) )</definedName>
    <definedName name="候補リスト">IF(  AND(   OR('運行管理の高度化（シート①）'!$E$6="✓",      '運行管理の高度化（シート①）'!$F$6="✓",      '運行管理の高度化（シート①）'!$G$6="✓"),   '運行管理の高度化（シート①）'!$D$7="映像記録型ドライブレコーダーの取得"  ),  "",  IF('運行管理の高度化（シート①）'!$D$7="デジタル式運行記録計の取得",       OFFSET('デジタコ R7【済】'!$A$6,0,0,COUNTA('デジタコ R7【済】'!$A$6:$A$1000),1),  IF('運行管理の高度化（シート①）'!$D$7="映像記録型ドライブレコーダーの取得",       OFFSET('ドラレコ R7【済】'!$A$6,0,0,COUNTA('ドラレコ R7【済】'!$A$6:$A$1000),1),  IF('運行管理の高度化（シート①）'!$D$7="デジタル式運行記録計及び 映像記録型ドライブレコーダー一体型の取得",       OFFSET('一体型 R7【済】'!$A$6,0,0,COUNTA('一体型 R7【済】'!$A$6:$A$1000),1),  IF('運行管理の高度化（シート①）'!$D$7="通信機能付デジタル式運行記録計及び 映像記録型ドライブレコーダー一体型の取得",       OFFSET('通信機能付一体型 R7【済】'!$A$6,0,0,COUNTA('通信機能付一体型 R7【済】'!$A$6:$A$1000),1),  ""))))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3" i="16" l="1"/>
  <c r="D113" i="16"/>
  <c r="G104" i="16"/>
  <c r="D104" i="16"/>
  <c r="G95" i="16"/>
  <c r="D95" i="16"/>
  <c r="G86" i="16"/>
  <c r="D86" i="16"/>
  <c r="D113" i="17"/>
  <c r="G113" i="17"/>
  <c r="G104" i="17"/>
  <c r="D104" i="17"/>
  <c r="G95" i="17"/>
  <c r="D95" i="17"/>
  <c r="G86" i="17"/>
  <c r="D86" i="17"/>
  <c r="M23" i="17" a="1"/>
  <c r="M23" i="17"/>
  <c r="M22" i="17" a="1"/>
  <c r="M22" i="17" s="1"/>
  <c r="M21" i="17" a="1"/>
  <c r="M21" i="17" s="1"/>
  <c r="M20" i="17" a="1"/>
  <c r="M20" i="17" s="1"/>
  <c r="M23" i="16" a="1"/>
  <c r="M23" i="16" s="1"/>
  <c r="M22" i="16" a="1"/>
  <c r="M22" i="16" s="1"/>
  <c r="M21" i="16" a="1"/>
  <c r="M21" i="16" s="1"/>
  <c r="M20" i="16" a="1"/>
  <c r="M20" i="16" s="1"/>
  <c r="G113" i="4"/>
  <c r="D113" i="4"/>
  <c r="G104" i="4"/>
  <c r="D104" i="4"/>
  <c r="G95" i="4"/>
  <c r="D95" i="4"/>
  <c r="G86" i="4"/>
  <c r="D86" i="4"/>
  <c r="M23" i="4" a="1"/>
  <c r="M23" i="4" s="1"/>
  <c r="M22" i="4" a="1"/>
  <c r="M22" i="4" s="1"/>
  <c r="M21" i="4" a="1"/>
  <c r="M21" i="4"/>
  <c r="M20" i="4" a="1"/>
  <c r="M20" i="4"/>
  <c r="L139" i="4"/>
  <c r="D136" i="4" a="1"/>
  <c r="D136" i="4" s="1"/>
  <c r="G122" i="4"/>
  <c r="L238" i="17"/>
  <c r="H238" i="17"/>
  <c r="G238" i="17"/>
  <c r="E238" i="17"/>
  <c r="L237" i="17"/>
  <c r="H237" i="17"/>
  <c r="G237" i="17"/>
  <c r="E237" i="17"/>
  <c r="L236" i="17"/>
  <c r="H236" i="17"/>
  <c r="G236" i="17"/>
  <c r="E236" i="17"/>
  <c r="L235" i="17"/>
  <c r="H235" i="17"/>
  <c r="G235" i="17"/>
  <c r="E235" i="17"/>
  <c r="L234" i="17"/>
  <c r="H234" i="17"/>
  <c r="G234" i="17"/>
  <c r="E234" i="17"/>
  <c r="L233" i="17"/>
  <c r="H233" i="17"/>
  <c r="G233" i="17"/>
  <c r="E233" i="17"/>
  <c r="L232" i="17"/>
  <c r="H232" i="17"/>
  <c r="G232" i="17"/>
  <c r="E232" i="17"/>
  <c r="L231" i="17"/>
  <c r="H231" i="17"/>
  <c r="G231" i="17"/>
  <c r="E231" i="17"/>
  <c r="L230" i="17"/>
  <c r="H230" i="17"/>
  <c r="G230" i="17"/>
  <c r="E230" i="17"/>
  <c r="L229" i="17"/>
  <c r="H229" i="17"/>
  <c r="G229" i="17"/>
  <c r="E229" i="17"/>
  <c r="L228" i="17"/>
  <c r="H228" i="17"/>
  <c r="G228" i="17"/>
  <c r="E228" i="17"/>
  <c r="L227" i="17"/>
  <c r="H227" i="17"/>
  <c r="G227" i="17"/>
  <c r="E227" i="17"/>
  <c r="L226" i="17"/>
  <c r="H226" i="17"/>
  <c r="G226" i="17"/>
  <c r="E226" i="17"/>
  <c r="L225" i="17"/>
  <c r="H225" i="17"/>
  <c r="G225" i="17"/>
  <c r="E225" i="17"/>
  <c r="L224" i="17"/>
  <c r="H224" i="17"/>
  <c r="G224" i="17"/>
  <c r="E224" i="17"/>
  <c r="L223" i="17"/>
  <c r="H223" i="17"/>
  <c r="G223" i="17"/>
  <c r="E223" i="17"/>
  <c r="L222" i="17"/>
  <c r="H222" i="17"/>
  <c r="G222" i="17"/>
  <c r="E222" i="17"/>
  <c r="L221" i="17"/>
  <c r="H221" i="17"/>
  <c r="G221" i="17"/>
  <c r="E221" i="17"/>
  <c r="L220" i="17"/>
  <c r="H220" i="17"/>
  <c r="G220" i="17"/>
  <c r="E220" i="17"/>
  <c r="L219" i="17"/>
  <c r="H219" i="17"/>
  <c r="G219" i="17"/>
  <c r="E219" i="17"/>
  <c r="L218" i="17"/>
  <c r="H218" i="17"/>
  <c r="G218" i="17"/>
  <c r="E218" i="17"/>
  <c r="L217" i="17"/>
  <c r="H217" i="17"/>
  <c r="G217" i="17"/>
  <c r="E217" i="17"/>
  <c r="L216" i="17"/>
  <c r="H216" i="17"/>
  <c r="G216" i="17"/>
  <c r="E216" i="17"/>
  <c r="L215" i="17"/>
  <c r="H215" i="17"/>
  <c r="G215" i="17"/>
  <c r="E215" i="17"/>
  <c r="L214" i="17"/>
  <c r="H214" i="17"/>
  <c r="G214" i="17"/>
  <c r="E214" i="17"/>
  <c r="L213" i="17"/>
  <c r="H213" i="17"/>
  <c r="G213" i="17"/>
  <c r="E213" i="17"/>
  <c r="L212" i="17"/>
  <c r="H212" i="17"/>
  <c r="G212" i="17"/>
  <c r="E212" i="17"/>
  <c r="L211" i="17"/>
  <c r="H211" i="17"/>
  <c r="G211" i="17"/>
  <c r="E211" i="17"/>
  <c r="L210" i="17"/>
  <c r="H210" i="17"/>
  <c r="G210" i="17"/>
  <c r="E210" i="17"/>
  <c r="L209" i="17"/>
  <c r="H209" i="17"/>
  <c r="G209" i="17"/>
  <c r="E209" i="17"/>
  <c r="L208" i="17"/>
  <c r="H208" i="17"/>
  <c r="G208" i="17"/>
  <c r="E208" i="17"/>
  <c r="L207" i="17"/>
  <c r="H207" i="17"/>
  <c r="G207" i="17"/>
  <c r="E207" i="17"/>
  <c r="L206" i="17"/>
  <c r="H206" i="17"/>
  <c r="G206" i="17"/>
  <c r="E206" i="17"/>
  <c r="L205" i="17"/>
  <c r="H205" i="17"/>
  <c r="G205" i="17"/>
  <c r="E205" i="17"/>
  <c r="L204" i="17"/>
  <c r="H204" i="17"/>
  <c r="G204" i="17"/>
  <c r="E204" i="17"/>
  <c r="L203" i="17"/>
  <c r="H203" i="17"/>
  <c r="G203" i="17"/>
  <c r="E203" i="17"/>
  <c r="L202" i="17"/>
  <c r="H202" i="17"/>
  <c r="G202" i="17"/>
  <c r="E202" i="17"/>
  <c r="L201" i="17"/>
  <c r="H201" i="17"/>
  <c r="G201" i="17"/>
  <c r="E201" i="17"/>
  <c r="L200" i="17"/>
  <c r="H200" i="17"/>
  <c r="G200" i="17"/>
  <c r="E200" i="17"/>
  <c r="L199" i="17"/>
  <c r="H199" i="17"/>
  <c r="G199" i="17"/>
  <c r="E199" i="17"/>
  <c r="L198" i="17"/>
  <c r="H198" i="17"/>
  <c r="G198" i="17"/>
  <c r="E198" i="17"/>
  <c r="L197" i="17"/>
  <c r="H197" i="17"/>
  <c r="G197" i="17"/>
  <c r="E197" i="17"/>
  <c r="L196" i="17"/>
  <c r="H196" i="17"/>
  <c r="G196" i="17"/>
  <c r="E196" i="17"/>
  <c r="L195" i="17"/>
  <c r="H195" i="17"/>
  <c r="G195" i="17"/>
  <c r="E195" i="17"/>
  <c r="L194" i="17"/>
  <c r="H194" i="17"/>
  <c r="G194" i="17"/>
  <c r="E194" i="17"/>
  <c r="L193" i="17"/>
  <c r="H193" i="17"/>
  <c r="G193" i="17"/>
  <c r="E193" i="17"/>
  <c r="L192" i="17"/>
  <c r="H192" i="17"/>
  <c r="G192" i="17"/>
  <c r="E192" i="17"/>
  <c r="L191" i="17"/>
  <c r="H191" i="17"/>
  <c r="G191" i="17"/>
  <c r="E191" i="17"/>
  <c r="L190" i="17"/>
  <c r="H190" i="17"/>
  <c r="G190" i="17"/>
  <c r="E190" i="17"/>
  <c r="L189" i="17"/>
  <c r="H189" i="17"/>
  <c r="G189" i="17"/>
  <c r="E189" i="17"/>
  <c r="L188" i="17"/>
  <c r="H188" i="17"/>
  <c r="G188" i="17"/>
  <c r="E188" i="17"/>
  <c r="L187" i="17"/>
  <c r="H187" i="17"/>
  <c r="G187" i="17"/>
  <c r="E187" i="17"/>
  <c r="L186" i="17"/>
  <c r="H186" i="17"/>
  <c r="G186" i="17"/>
  <c r="E186" i="17"/>
  <c r="L185" i="17"/>
  <c r="H185" i="17"/>
  <c r="G185" i="17"/>
  <c r="E185" i="17"/>
  <c r="L184" i="17"/>
  <c r="H184" i="17"/>
  <c r="G184" i="17"/>
  <c r="E184" i="17"/>
  <c r="L183" i="17"/>
  <c r="H183" i="17"/>
  <c r="G183" i="17"/>
  <c r="E183" i="17"/>
  <c r="L182" i="17"/>
  <c r="H182" i="17"/>
  <c r="G182" i="17"/>
  <c r="E182" i="17"/>
  <c r="L181" i="17"/>
  <c r="H181" i="17"/>
  <c r="G181" i="17"/>
  <c r="E181" i="17"/>
  <c r="L180" i="17"/>
  <c r="H180" i="17"/>
  <c r="G180" i="17"/>
  <c r="E180" i="17"/>
  <c r="L179" i="17"/>
  <c r="H179" i="17"/>
  <c r="G179" i="17"/>
  <c r="E179" i="17"/>
  <c r="L178" i="17"/>
  <c r="H178" i="17"/>
  <c r="G178" i="17"/>
  <c r="E178" i="17"/>
  <c r="L177" i="17"/>
  <c r="H177" i="17"/>
  <c r="G177" i="17"/>
  <c r="E177" i="17"/>
  <c r="L176" i="17"/>
  <c r="H176" i="17"/>
  <c r="G176" i="17"/>
  <c r="E176" i="17"/>
  <c r="L175" i="17"/>
  <c r="H175" i="17"/>
  <c r="G175" i="17"/>
  <c r="E175" i="17"/>
  <c r="L174" i="17"/>
  <c r="H174" i="17"/>
  <c r="G174" i="17"/>
  <c r="E174" i="17"/>
  <c r="L173" i="17"/>
  <c r="H173" i="17"/>
  <c r="G173" i="17"/>
  <c r="E173" i="17"/>
  <c r="L172" i="17"/>
  <c r="H172" i="17"/>
  <c r="G172" i="17"/>
  <c r="E172" i="17"/>
  <c r="L171" i="17"/>
  <c r="H171" i="17"/>
  <c r="G171" i="17"/>
  <c r="E171" i="17"/>
  <c r="L170" i="17"/>
  <c r="H170" i="17"/>
  <c r="G170" i="17"/>
  <c r="E170" i="17"/>
  <c r="L169" i="17"/>
  <c r="H169" i="17"/>
  <c r="G169" i="17"/>
  <c r="E169" i="17"/>
  <c r="L168" i="17"/>
  <c r="H168" i="17"/>
  <c r="G168" i="17"/>
  <c r="E168" i="17"/>
  <c r="L167" i="17"/>
  <c r="H167" i="17"/>
  <c r="G167" i="17"/>
  <c r="E167" i="17"/>
  <c r="L166" i="17"/>
  <c r="H166" i="17"/>
  <c r="G166" i="17"/>
  <c r="E166" i="17"/>
  <c r="L165" i="17"/>
  <c r="H165" i="17"/>
  <c r="G165" i="17"/>
  <c r="E165" i="17"/>
  <c r="L164" i="17"/>
  <c r="H164" i="17"/>
  <c r="G164" i="17"/>
  <c r="E164" i="17"/>
  <c r="L163" i="17"/>
  <c r="H163" i="17"/>
  <c r="G163" i="17"/>
  <c r="E163" i="17"/>
  <c r="L162" i="17"/>
  <c r="H162" i="17"/>
  <c r="G162" i="17"/>
  <c r="E162" i="17"/>
  <c r="L161" i="17"/>
  <c r="H161" i="17"/>
  <c r="G161" i="17"/>
  <c r="E161" i="17"/>
  <c r="L160" i="17"/>
  <c r="H160" i="17"/>
  <c r="G160" i="17"/>
  <c r="E160" i="17"/>
  <c r="L159" i="17"/>
  <c r="H159" i="17"/>
  <c r="G159" i="17"/>
  <c r="E159" i="17"/>
  <c r="L158" i="17"/>
  <c r="H158" i="17"/>
  <c r="G158" i="17"/>
  <c r="E158" i="17"/>
  <c r="L157" i="17"/>
  <c r="H157" i="17"/>
  <c r="G157" i="17"/>
  <c r="E157" i="17"/>
  <c r="L156" i="17"/>
  <c r="H156" i="17"/>
  <c r="G156" i="17"/>
  <c r="E156" i="17"/>
  <c r="L155" i="17"/>
  <c r="H155" i="17"/>
  <c r="G155" i="17"/>
  <c r="E155" i="17"/>
  <c r="L154" i="17"/>
  <c r="H154" i="17"/>
  <c r="G154" i="17"/>
  <c r="E154" i="17"/>
  <c r="L153" i="17"/>
  <c r="H153" i="17"/>
  <c r="G153" i="17"/>
  <c r="E153" i="17"/>
  <c r="L152" i="17"/>
  <c r="H152" i="17"/>
  <c r="G152" i="17"/>
  <c r="E152" i="17"/>
  <c r="L151" i="17"/>
  <c r="H151" i="17"/>
  <c r="G151" i="17"/>
  <c r="E151" i="17"/>
  <c r="L150" i="17"/>
  <c r="H150" i="17"/>
  <c r="G150" i="17"/>
  <c r="E150" i="17"/>
  <c r="L149" i="17"/>
  <c r="H149" i="17"/>
  <c r="G149" i="17"/>
  <c r="E149" i="17"/>
  <c r="L148" i="17"/>
  <c r="H148" i="17"/>
  <c r="G148" i="17"/>
  <c r="E148" i="17"/>
  <c r="L147" i="17"/>
  <c r="H147" i="17"/>
  <c r="G147" i="17"/>
  <c r="E147" i="17"/>
  <c r="L146" i="17"/>
  <c r="H146" i="17"/>
  <c r="G146" i="17"/>
  <c r="E146" i="17"/>
  <c r="L145" i="17"/>
  <c r="H145" i="17"/>
  <c r="G145" i="17"/>
  <c r="E145" i="17"/>
  <c r="L144" i="17"/>
  <c r="H144" i="17"/>
  <c r="G144" i="17"/>
  <c r="E144" i="17"/>
  <c r="L143" i="17"/>
  <c r="H143" i="17"/>
  <c r="G143" i="17"/>
  <c r="E143" i="17"/>
  <c r="L142" i="17"/>
  <c r="H142" i="17"/>
  <c r="G142" i="17"/>
  <c r="E142" i="17"/>
  <c r="L141" i="17"/>
  <c r="H141" i="17"/>
  <c r="G141" i="17"/>
  <c r="E141" i="17"/>
  <c r="L140" i="17"/>
  <c r="H140" i="17"/>
  <c r="G140" i="17"/>
  <c r="E140" i="17"/>
  <c r="L139" i="17"/>
  <c r="H139" i="17"/>
  <c r="G139" i="17"/>
  <c r="E139" i="17"/>
  <c r="D136" i="17" a="1"/>
  <c r="D136" i="17" s="1"/>
  <c r="D134" i="17"/>
  <c r="D122" i="17"/>
  <c r="F61" i="17"/>
  <c r="C61" i="17"/>
  <c r="F60" i="17"/>
  <c r="C60" i="17"/>
  <c r="F59" i="17"/>
  <c r="C59" i="17"/>
  <c r="F58" i="17"/>
  <c r="C58" i="17"/>
  <c r="F57" i="17"/>
  <c r="C57" i="17"/>
  <c r="F56" i="17"/>
  <c r="C56" i="17"/>
  <c r="F55" i="17"/>
  <c r="C55" i="17"/>
  <c r="F54" i="17"/>
  <c r="C54" i="17"/>
  <c r="F53" i="17"/>
  <c r="C53" i="17"/>
  <c r="F52" i="17"/>
  <c r="C52" i="17"/>
  <c r="F51" i="17"/>
  <c r="C51" i="17"/>
  <c r="F50" i="17"/>
  <c r="C50" i="17"/>
  <c r="F49" i="17"/>
  <c r="C49" i="17"/>
  <c r="F48" i="17"/>
  <c r="C48" i="17"/>
  <c r="F47" i="17"/>
  <c r="C47" i="17"/>
  <c r="F46" i="17"/>
  <c r="C46" i="17"/>
  <c r="F45" i="17"/>
  <c r="C45" i="17"/>
  <c r="F44" i="17"/>
  <c r="C44" i="17"/>
  <c r="F43" i="17"/>
  <c r="C43" i="17"/>
  <c r="F42" i="17"/>
  <c r="C42" i="17"/>
  <c r="F41" i="17"/>
  <c r="C41" i="17"/>
  <c r="F40" i="17"/>
  <c r="C40" i="17"/>
  <c r="F39" i="17"/>
  <c r="C39" i="17"/>
  <c r="F38" i="17"/>
  <c r="C38" i="17"/>
  <c r="F37" i="17"/>
  <c r="C37" i="17"/>
  <c r="F36" i="17"/>
  <c r="C36" i="17"/>
  <c r="F35" i="17"/>
  <c r="C35" i="17"/>
  <c r="F34" i="17"/>
  <c r="C34" i="17"/>
  <c r="F33" i="17"/>
  <c r="C33" i="17"/>
  <c r="F32" i="17"/>
  <c r="C32" i="17"/>
  <c r="D28" i="17" a="1"/>
  <c r="D28" i="17" s="1"/>
  <c r="D26" i="17"/>
  <c r="H22" i="17"/>
  <c r="G22" i="17"/>
  <c r="F22" i="17"/>
  <c r="E22" i="17"/>
  <c r="C22" i="17"/>
  <c r="H21" i="17"/>
  <c r="G21" i="17"/>
  <c r="F21" i="17"/>
  <c r="E21" i="17"/>
  <c r="C21" i="17"/>
  <c r="H20" i="17"/>
  <c r="G20" i="17"/>
  <c r="F20" i="17"/>
  <c r="E20" i="17"/>
  <c r="C20" i="17"/>
  <c r="H19" i="17"/>
  <c r="G19" i="17"/>
  <c r="F19" i="17"/>
  <c r="E19" i="17"/>
  <c r="C19" i="17"/>
  <c r="H18" i="17"/>
  <c r="G18" i="17"/>
  <c r="F18" i="17"/>
  <c r="E18" i="17"/>
  <c r="C18" i="17"/>
  <c r="H17" i="17"/>
  <c r="G17" i="17"/>
  <c r="F17" i="17"/>
  <c r="E17" i="17"/>
  <c r="C17" i="17"/>
  <c r="H16" i="17"/>
  <c r="G16" i="17"/>
  <c r="F16" i="17"/>
  <c r="E16" i="17"/>
  <c r="C16" i="17"/>
  <c r="H15" i="17"/>
  <c r="G15" i="17"/>
  <c r="F15" i="17"/>
  <c r="E15" i="17"/>
  <c r="C15" i="17"/>
  <c r="H14" i="17"/>
  <c r="G14" i="17"/>
  <c r="F14" i="17"/>
  <c r="E14" i="17"/>
  <c r="C14" i="17"/>
  <c r="H13" i="17"/>
  <c r="G13" i="17"/>
  <c r="F13" i="17"/>
  <c r="E13" i="17"/>
  <c r="C13" i="17"/>
  <c r="G8" i="17"/>
  <c r="L238" i="16"/>
  <c r="H238" i="16"/>
  <c r="G238" i="16"/>
  <c r="E238" i="16"/>
  <c r="L237" i="16"/>
  <c r="H237" i="16"/>
  <c r="G237" i="16"/>
  <c r="E237" i="16"/>
  <c r="L236" i="16"/>
  <c r="H236" i="16"/>
  <c r="G236" i="16"/>
  <c r="E236" i="16"/>
  <c r="L235" i="16"/>
  <c r="H235" i="16"/>
  <c r="G235" i="16"/>
  <c r="E235" i="16"/>
  <c r="L234" i="16"/>
  <c r="H234" i="16"/>
  <c r="G234" i="16"/>
  <c r="E234" i="16"/>
  <c r="L233" i="16"/>
  <c r="H233" i="16"/>
  <c r="G233" i="16"/>
  <c r="E233" i="16"/>
  <c r="L232" i="16"/>
  <c r="H232" i="16"/>
  <c r="G232" i="16"/>
  <c r="E232" i="16"/>
  <c r="L231" i="16"/>
  <c r="H231" i="16"/>
  <c r="G231" i="16"/>
  <c r="E231" i="16"/>
  <c r="L230" i="16"/>
  <c r="H230" i="16"/>
  <c r="G230" i="16"/>
  <c r="E230" i="16"/>
  <c r="L229" i="16"/>
  <c r="H229" i="16"/>
  <c r="G229" i="16"/>
  <c r="E229" i="16"/>
  <c r="L228" i="16"/>
  <c r="H228" i="16"/>
  <c r="G228" i="16"/>
  <c r="E228" i="16"/>
  <c r="L227" i="16"/>
  <c r="H227" i="16"/>
  <c r="G227" i="16"/>
  <c r="E227" i="16"/>
  <c r="L226" i="16"/>
  <c r="H226" i="16"/>
  <c r="G226" i="16"/>
  <c r="E226" i="16"/>
  <c r="L225" i="16"/>
  <c r="H225" i="16"/>
  <c r="G225" i="16"/>
  <c r="E225" i="16"/>
  <c r="L224" i="16"/>
  <c r="H224" i="16"/>
  <c r="G224" i="16"/>
  <c r="E224" i="16"/>
  <c r="L223" i="16"/>
  <c r="H223" i="16"/>
  <c r="G223" i="16"/>
  <c r="E223" i="16"/>
  <c r="L222" i="16"/>
  <c r="H222" i="16"/>
  <c r="G222" i="16"/>
  <c r="E222" i="16"/>
  <c r="L221" i="16"/>
  <c r="H221" i="16"/>
  <c r="G221" i="16"/>
  <c r="E221" i="16"/>
  <c r="L220" i="16"/>
  <c r="H220" i="16"/>
  <c r="G220" i="16"/>
  <c r="E220" i="16"/>
  <c r="L219" i="16"/>
  <c r="H219" i="16"/>
  <c r="G219" i="16"/>
  <c r="E219" i="16"/>
  <c r="L218" i="16"/>
  <c r="H218" i="16"/>
  <c r="G218" i="16"/>
  <c r="E218" i="16"/>
  <c r="L217" i="16"/>
  <c r="H217" i="16"/>
  <c r="G217" i="16"/>
  <c r="E217" i="16"/>
  <c r="L216" i="16"/>
  <c r="H216" i="16"/>
  <c r="G216" i="16"/>
  <c r="E216" i="16"/>
  <c r="L215" i="16"/>
  <c r="H215" i="16"/>
  <c r="G215" i="16"/>
  <c r="E215" i="16"/>
  <c r="L214" i="16"/>
  <c r="H214" i="16"/>
  <c r="G214" i="16"/>
  <c r="E214" i="16"/>
  <c r="L213" i="16"/>
  <c r="H213" i="16"/>
  <c r="G213" i="16"/>
  <c r="E213" i="16"/>
  <c r="L212" i="16"/>
  <c r="H212" i="16"/>
  <c r="G212" i="16"/>
  <c r="E212" i="16"/>
  <c r="L211" i="16"/>
  <c r="H211" i="16"/>
  <c r="G211" i="16"/>
  <c r="E211" i="16"/>
  <c r="L210" i="16"/>
  <c r="H210" i="16"/>
  <c r="G210" i="16"/>
  <c r="E210" i="16"/>
  <c r="L209" i="16"/>
  <c r="H209" i="16"/>
  <c r="G209" i="16"/>
  <c r="E209" i="16"/>
  <c r="L208" i="16"/>
  <c r="H208" i="16"/>
  <c r="G208" i="16"/>
  <c r="E208" i="16"/>
  <c r="L207" i="16"/>
  <c r="H207" i="16"/>
  <c r="G207" i="16"/>
  <c r="E207" i="16"/>
  <c r="L206" i="16"/>
  <c r="H206" i="16"/>
  <c r="G206" i="16"/>
  <c r="E206" i="16"/>
  <c r="L205" i="16"/>
  <c r="H205" i="16"/>
  <c r="G205" i="16"/>
  <c r="E205" i="16"/>
  <c r="L204" i="16"/>
  <c r="H204" i="16"/>
  <c r="G204" i="16"/>
  <c r="E204" i="16"/>
  <c r="L203" i="16"/>
  <c r="H203" i="16"/>
  <c r="G203" i="16"/>
  <c r="E203" i="16"/>
  <c r="L202" i="16"/>
  <c r="H202" i="16"/>
  <c r="G202" i="16"/>
  <c r="E202" i="16"/>
  <c r="L201" i="16"/>
  <c r="H201" i="16"/>
  <c r="G201" i="16"/>
  <c r="E201" i="16"/>
  <c r="L200" i="16"/>
  <c r="H200" i="16"/>
  <c r="G200" i="16"/>
  <c r="E200" i="16"/>
  <c r="L199" i="16"/>
  <c r="H199" i="16"/>
  <c r="G199" i="16"/>
  <c r="E199" i="16"/>
  <c r="L198" i="16"/>
  <c r="H198" i="16"/>
  <c r="G198" i="16"/>
  <c r="E198" i="16"/>
  <c r="L197" i="16"/>
  <c r="H197" i="16"/>
  <c r="G197" i="16"/>
  <c r="E197" i="16"/>
  <c r="L196" i="16"/>
  <c r="H196" i="16"/>
  <c r="G196" i="16"/>
  <c r="E196" i="16"/>
  <c r="L195" i="16"/>
  <c r="H195" i="16"/>
  <c r="G195" i="16"/>
  <c r="E195" i="16"/>
  <c r="L194" i="16"/>
  <c r="H194" i="16"/>
  <c r="G194" i="16"/>
  <c r="E194" i="16"/>
  <c r="L193" i="16"/>
  <c r="H193" i="16"/>
  <c r="G193" i="16"/>
  <c r="E193" i="16"/>
  <c r="L192" i="16"/>
  <c r="H192" i="16"/>
  <c r="G192" i="16"/>
  <c r="E192" i="16"/>
  <c r="L191" i="16"/>
  <c r="H191" i="16"/>
  <c r="G191" i="16"/>
  <c r="E191" i="16"/>
  <c r="L190" i="16"/>
  <c r="H190" i="16"/>
  <c r="G190" i="16"/>
  <c r="E190" i="16"/>
  <c r="L189" i="16"/>
  <c r="H189" i="16"/>
  <c r="G189" i="16"/>
  <c r="E189" i="16"/>
  <c r="L188" i="16"/>
  <c r="H188" i="16"/>
  <c r="G188" i="16"/>
  <c r="E188" i="16"/>
  <c r="L187" i="16"/>
  <c r="H187" i="16"/>
  <c r="G187" i="16"/>
  <c r="E187" i="16"/>
  <c r="L186" i="16"/>
  <c r="H186" i="16"/>
  <c r="G186" i="16"/>
  <c r="E186" i="16"/>
  <c r="L185" i="16"/>
  <c r="H185" i="16"/>
  <c r="G185" i="16"/>
  <c r="E185" i="16"/>
  <c r="L184" i="16"/>
  <c r="H184" i="16"/>
  <c r="G184" i="16"/>
  <c r="E184" i="16"/>
  <c r="L183" i="16"/>
  <c r="H183" i="16"/>
  <c r="G183" i="16"/>
  <c r="E183" i="16"/>
  <c r="L182" i="16"/>
  <c r="H182" i="16"/>
  <c r="G182" i="16"/>
  <c r="E182" i="16"/>
  <c r="L181" i="16"/>
  <c r="H181" i="16"/>
  <c r="G181" i="16"/>
  <c r="E181" i="16"/>
  <c r="L180" i="16"/>
  <c r="H180" i="16"/>
  <c r="G180" i="16"/>
  <c r="E180" i="16"/>
  <c r="L179" i="16"/>
  <c r="H179" i="16"/>
  <c r="G179" i="16"/>
  <c r="E179" i="16"/>
  <c r="L178" i="16"/>
  <c r="H178" i="16"/>
  <c r="G178" i="16"/>
  <c r="E178" i="16"/>
  <c r="L177" i="16"/>
  <c r="H177" i="16"/>
  <c r="G177" i="16"/>
  <c r="E177" i="16"/>
  <c r="L176" i="16"/>
  <c r="H176" i="16"/>
  <c r="G176" i="16"/>
  <c r="E176" i="16"/>
  <c r="L175" i="16"/>
  <c r="H175" i="16"/>
  <c r="G175" i="16"/>
  <c r="E175" i="16"/>
  <c r="L174" i="16"/>
  <c r="H174" i="16"/>
  <c r="G174" i="16"/>
  <c r="E174" i="16"/>
  <c r="L173" i="16"/>
  <c r="H173" i="16"/>
  <c r="G173" i="16"/>
  <c r="E173" i="16"/>
  <c r="L172" i="16"/>
  <c r="H172" i="16"/>
  <c r="G172" i="16"/>
  <c r="E172" i="16"/>
  <c r="L171" i="16"/>
  <c r="H171" i="16"/>
  <c r="G171" i="16"/>
  <c r="E171" i="16"/>
  <c r="L170" i="16"/>
  <c r="H170" i="16"/>
  <c r="G170" i="16"/>
  <c r="E170" i="16"/>
  <c r="L169" i="16"/>
  <c r="H169" i="16"/>
  <c r="G169" i="16"/>
  <c r="E169" i="16"/>
  <c r="L168" i="16"/>
  <c r="H168" i="16"/>
  <c r="G168" i="16"/>
  <c r="E168" i="16"/>
  <c r="L167" i="16"/>
  <c r="H167" i="16"/>
  <c r="G167" i="16"/>
  <c r="E167" i="16"/>
  <c r="L166" i="16"/>
  <c r="H166" i="16"/>
  <c r="G166" i="16"/>
  <c r="E166" i="16"/>
  <c r="L165" i="16"/>
  <c r="H165" i="16"/>
  <c r="G165" i="16"/>
  <c r="E165" i="16"/>
  <c r="L164" i="16"/>
  <c r="H164" i="16"/>
  <c r="G164" i="16"/>
  <c r="E164" i="16"/>
  <c r="L163" i="16"/>
  <c r="H163" i="16"/>
  <c r="G163" i="16"/>
  <c r="E163" i="16"/>
  <c r="L162" i="16"/>
  <c r="H162" i="16"/>
  <c r="G162" i="16"/>
  <c r="E162" i="16"/>
  <c r="L161" i="16"/>
  <c r="H161" i="16"/>
  <c r="G161" i="16"/>
  <c r="E161" i="16"/>
  <c r="L160" i="16"/>
  <c r="H160" i="16"/>
  <c r="G160" i="16"/>
  <c r="E160" i="16"/>
  <c r="L159" i="16"/>
  <c r="H159" i="16"/>
  <c r="G159" i="16"/>
  <c r="E159" i="16"/>
  <c r="L158" i="16"/>
  <c r="H158" i="16"/>
  <c r="G158" i="16"/>
  <c r="E158" i="16"/>
  <c r="L157" i="16"/>
  <c r="H157" i="16"/>
  <c r="G157" i="16"/>
  <c r="E157" i="16"/>
  <c r="L156" i="16"/>
  <c r="H156" i="16"/>
  <c r="G156" i="16"/>
  <c r="E156" i="16"/>
  <c r="L155" i="16"/>
  <c r="H155" i="16"/>
  <c r="G155" i="16"/>
  <c r="E155" i="16"/>
  <c r="L154" i="16"/>
  <c r="H154" i="16"/>
  <c r="G154" i="16"/>
  <c r="E154" i="16"/>
  <c r="L153" i="16"/>
  <c r="H153" i="16"/>
  <c r="G153" i="16"/>
  <c r="E153" i="16"/>
  <c r="L152" i="16"/>
  <c r="H152" i="16"/>
  <c r="G152" i="16"/>
  <c r="E152" i="16"/>
  <c r="L151" i="16"/>
  <c r="H151" i="16"/>
  <c r="G151" i="16"/>
  <c r="E151" i="16"/>
  <c r="L150" i="16"/>
  <c r="H150" i="16"/>
  <c r="G150" i="16"/>
  <c r="E150" i="16"/>
  <c r="L149" i="16"/>
  <c r="H149" i="16"/>
  <c r="G149" i="16"/>
  <c r="E149" i="16"/>
  <c r="L148" i="16"/>
  <c r="H148" i="16"/>
  <c r="G148" i="16"/>
  <c r="E148" i="16"/>
  <c r="L147" i="16"/>
  <c r="H147" i="16"/>
  <c r="G147" i="16"/>
  <c r="E147" i="16"/>
  <c r="L146" i="16"/>
  <c r="H146" i="16"/>
  <c r="G146" i="16"/>
  <c r="E146" i="16"/>
  <c r="L145" i="16"/>
  <c r="H145" i="16"/>
  <c r="G145" i="16"/>
  <c r="E145" i="16"/>
  <c r="L144" i="16"/>
  <c r="H144" i="16"/>
  <c r="G144" i="16"/>
  <c r="E144" i="16"/>
  <c r="L143" i="16"/>
  <c r="H143" i="16"/>
  <c r="G143" i="16"/>
  <c r="E143" i="16"/>
  <c r="L142" i="16"/>
  <c r="H142" i="16"/>
  <c r="G142" i="16"/>
  <c r="E142" i="16"/>
  <c r="L141" i="16"/>
  <c r="H141" i="16"/>
  <c r="G141" i="16"/>
  <c r="E141" i="16"/>
  <c r="L140" i="16"/>
  <c r="H140" i="16"/>
  <c r="G140" i="16"/>
  <c r="E140" i="16"/>
  <c r="L139" i="16"/>
  <c r="H139" i="16"/>
  <c r="G139" i="16"/>
  <c r="E139" i="16"/>
  <c r="D136" i="16" a="1"/>
  <c r="D136" i="16" s="1"/>
  <c r="D134" i="16"/>
  <c r="D122" i="16"/>
  <c r="F61" i="16"/>
  <c r="C61" i="16"/>
  <c r="F60" i="16"/>
  <c r="C60" i="16"/>
  <c r="F59" i="16"/>
  <c r="C59" i="16"/>
  <c r="F58" i="16"/>
  <c r="C58" i="16"/>
  <c r="F57" i="16"/>
  <c r="C57" i="16"/>
  <c r="F56" i="16"/>
  <c r="C56" i="16"/>
  <c r="F55" i="16"/>
  <c r="C55" i="16"/>
  <c r="F54" i="16"/>
  <c r="C54" i="16"/>
  <c r="F53" i="16"/>
  <c r="C53" i="16"/>
  <c r="F52" i="16"/>
  <c r="C52" i="16"/>
  <c r="F51" i="16"/>
  <c r="C51" i="16"/>
  <c r="F50" i="16"/>
  <c r="C50" i="16"/>
  <c r="F49" i="16"/>
  <c r="C49" i="16"/>
  <c r="F48" i="16"/>
  <c r="C48" i="16"/>
  <c r="F47" i="16"/>
  <c r="C47" i="16"/>
  <c r="F46" i="16"/>
  <c r="C46" i="16"/>
  <c r="F45" i="16"/>
  <c r="C45" i="16"/>
  <c r="F44" i="16"/>
  <c r="C44" i="16"/>
  <c r="F43" i="16"/>
  <c r="C43" i="16"/>
  <c r="F42" i="16"/>
  <c r="C42" i="16"/>
  <c r="F41" i="16"/>
  <c r="C41" i="16"/>
  <c r="F40" i="16"/>
  <c r="C40" i="16"/>
  <c r="F39" i="16"/>
  <c r="C39" i="16"/>
  <c r="F38" i="16"/>
  <c r="C38" i="16"/>
  <c r="F37" i="16"/>
  <c r="C37" i="16"/>
  <c r="F36" i="16"/>
  <c r="C36" i="16"/>
  <c r="F35" i="16"/>
  <c r="C35" i="16"/>
  <c r="F34" i="16"/>
  <c r="C34" i="16"/>
  <c r="F33" i="16"/>
  <c r="C33" i="16"/>
  <c r="F32" i="16"/>
  <c r="C32" i="16"/>
  <c r="D28" i="16" a="1"/>
  <c r="D28" i="16" s="1"/>
  <c r="D26" i="16"/>
  <c r="H22" i="16"/>
  <c r="G22" i="16"/>
  <c r="F22" i="16"/>
  <c r="E22" i="16"/>
  <c r="C22" i="16"/>
  <c r="H21" i="16"/>
  <c r="G21" i="16"/>
  <c r="F21" i="16"/>
  <c r="E21" i="16"/>
  <c r="C21" i="16"/>
  <c r="H20" i="16"/>
  <c r="G20" i="16"/>
  <c r="F20" i="16"/>
  <c r="E20" i="16"/>
  <c r="C20" i="16"/>
  <c r="H19" i="16"/>
  <c r="G19" i="16"/>
  <c r="F19" i="16"/>
  <c r="E19" i="16"/>
  <c r="C19" i="16"/>
  <c r="H18" i="16"/>
  <c r="G18" i="16"/>
  <c r="F18" i="16"/>
  <c r="E18" i="16"/>
  <c r="C18" i="16"/>
  <c r="H17" i="16"/>
  <c r="G17" i="16"/>
  <c r="F17" i="16"/>
  <c r="E17" i="16"/>
  <c r="C17" i="16"/>
  <c r="H16" i="16"/>
  <c r="G16" i="16"/>
  <c r="F16" i="16"/>
  <c r="E16" i="16"/>
  <c r="C16" i="16"/>
  <c r="H15" i="16"/>
  <c r="G15" i="16"/>
  <c r="F15" i="16"/>
  <c r="E15" i="16"/>
  <c r="C15" i="16"/>
  <c r="H14" i="16"/>
  <c r="G14" i="16"/>
  <c r="F14" i="16"/>
  <c r="E14" i="16"/>
  <c r="C14" i="16"/>
  <c r="H13" i="16"/>
  <c r="G13" i="16"/>
  <c r="F13" i="16"/>
  <c r="E13" i="16"/>
  <c r="C13" i="16"/>
  <c r="G8" i="16"/>
  <c r="D28" i="4" a="1"/>
  <c r="D28" i="4" s="1"/>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D122" i="4"/>
  <c r="C23" i="16" l="1"/>
  <c r="C23" i="17"/>
  <c r="D111" i="17" a="1"/>
  <c r="D111" i="17" s="1"/>
  <c r="D112" i="17" s="1"/>
  <c r="C63" i="17"/>
  <c r="D84" i="17" s="1" a="1"/>
  <c r="D84" i="17" s="1"/>
  <c r="D85" i="17" s="1"/>
  <c r="D87" i="17" s="1"/>
  <c r="D102" i="17" a="1"/>
  <c r="D102" i="17" s="1"/>
  <c r="D103" i="17" s="1"/>
  <c r="G111" i="17" a="1"/>
  <c r="G111" i="17" s="1"/>
  <c r="G112" i="17" s="1"/>
  <c r="C66" i="17"/>
  <c r="G93" i="17" s="1" a="1"/>
  <c r="G93" i="17" s="1"/>
  <c r="G94" i="17" s="1"/>
  <c r="C64" i="17"/>
  <c r="G84" i="17" s="1" a="1"/>
  <c r="G84" i="17" s="1"/>
  <c r="G85" i="17" s="1"/>
  <c r="C65" i="17"/>
  <c r="D93" i="17" a="1"/>
  <c r="D93" i="17" s="1"/>
  <c r="D94" i="17" s="1"/>
  <c r="G102" i="17" a="1"/>
  <c r="G102" i="17" s="1"/>
  <c r="G103" i="17" s="1"/>
  <c r="C63" i="16"/>
  <c r="D102" i="16" a="1"/>
  <c r="D102" i="16" s="1"/>
  <c r="D103" i="16" s="1"/>
  <c r="G111" i="16" a="1"/>
  <c r="G111" i="16" s="1"/>
  <c r="G112" i="16" s="1"/>
  <c r="C65" i="16"/>
  <c r="D93" i="16" s="1" a="1"/>
  <c r="D93" i="16" s="1"/>
  <c r="D94" i="16" s="1"/>
  <c r="D96" i="16" s="1"/>
  <c r="G102" i="16" a="1"/>
  <c r="G102" i="16" s="1"/>
  <c r="G103" i="16" s="1"/>
  <c r="C66" i="16"/>
  <c r="C64" i="16"/>
  <c r="G84" i="16" s="1" a="1"/>
  <c r="G84" i="16" s="1"/>
  <c r="G85" i="16" s="1"/>
  <c r="D111" i="16" a="1"/>
  <c r="D111" i="16" s="1"/>
  <c r="D112" i="16" s="1"/>
  <c r="G93" i="16" a="1"/>
  <c r="G93" i="16" s="1"/>
  <c r="G94" i="16" s="1"/>
  <c r="G96" i="16" s="1"/>
  <c r="G87" i="17" l="1"/>
  <c r="G96" i="17"/>
  <c r="G114" i="17"/>
  <c r="G105" i="16"/>
  <c r="G87" i="16"/>
  <c r="G105" i="17"/>
  <c r="D105" i="17"/>
  <c r="D96" i="17"/>
  <c r="D114" i="17"/>
  <c r="D114" i="16"/>
  <c r="C67" i="16"/>
  <c r="E70" i="16" s="1"/>
  <c r="D84" i="16" a="1"/>
  <c r="D84" i="16" s="1"/>
  <c r="D85" i="16" s="1"/>
  <c r="D87" i="16" s="1"/>
  <c r="D105" i="16"/>
  <c r="C67" i="17"/>
  <c r="E70" i="17" s="1"/>
  <c r="G114" i="16"/>
  <c r="D121" i="17" l="1"/>
  <c r="D123" i="17" s="1"/>
  <c r="D121" i="16"/>
  <c r="D123" i="16" s="1"/>
  <c r="F33" i="4" l="1"/>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32" i="4" l="1"/>
  <c r="H139" i="4" l="1"/>
  <c r="G139" i="4"/>
  <c r="E139" i="4"/>
  <c r="E14" i="4" l="1"/>
  <c r="F14" i="4"/>
  <c r="G14" i="4"/>
  <c r="H14" i="4"/>
  <c r="E15" i="4"/>
  <c r="F15" i="4"/>
  <c r="G15" i="4"/>
  <c r="H15" i="4"/>
  <c r="E16" i="4"/>
  <c r="F16" i="4"/>
  <c r="G16" i="4"/>
  <c r="H16" i="4"/>
  <c r="E17" i="4"/>
  <c r="F17" i="4"/>
  <c r="G17" i="4"/>
  <c r="H17" i="4"/>
  <c r="E18" i="4"/>
  <c r="F18" i="4"/>
  <c r="G18" i="4"/>
  <c r="H18" i="4"/>
  <c r="E19" i="4"/>
  <c r="F19" i="4"/>
  <c r="G19" i="4"/>
  <c r="H19" i="4"/>
  <c r="E20" i="4"/>
  <c r="F20" i="4"/>
  <c r="G20" i="4"/>
  <c r="H20" i="4"/>
  <c r="E21" i="4"/>
  <c r="F21" i="4"/>
  <c r="G21" i="4"/>
  <c r="H21" i="4"/>
  <c r="E22" i="4"/>
  <c r="F22" i="4"/>
  <c r="G22" i="4"/>
  <c r="H22" i="4"/>
  <c r="C14" i="4"/>
  <c r="C15" i="4"/>
  <c r="C16" i="4"/>
  <c r="C17" i="4"/>
  <c r="C18" i="4"/>
  <c r="C19" i="4"/>
  <c r="C20" i="4"/>
  <c r="C21" i="4"/>
  <c r="C22" i="4"/>
  <c r="F32" i="4" l="1"/>
  <c r="H13" i="4" l="1"/>
  <c r="G13" i="4"/>
  <c r="F13" i="4"/>
  <c r="E13" i="4"/>
  <c r="D134" i="4"/>
  <c r="D26" i="4"/>
  <c r="C65" i="4" l="1"/>
  <c r="C64" i="4"/>
  <c r="C66" i="4"/>
  <c r="C63" i="4"/>
  <c r="C67" i="4" l="1"/>
  <c r="C13" i="4"/>
  <c r="G93" i="4" s="1" a="1"/>
  <c r="G93" i="4" s="1"/>
  <c r="G111" i="4" l="1" a="1"/>
  <c r="G111" i="4" s="1"/>
  <c r="G112" i="4" s="1"/>
  <c r="G114" i="4" s="1"/>
  <c r="G94" i="4"/>
  <c r="G96" i="4" s="1"/>
  <c r="D84" i="4" a="1"/>
  <c r="D84" i="4" s="1"/>
  <c r="D85" i="4" s="1"/>
  <c r="D87" i="4" s="1"/>
  <c r="G102" i="4" a="1"/>
  <c r="G102" i="4" s="1"/>
  <c r="G103" i="4" s="1"/>
  <c r="G105" i="4" s="1"/>
  <c r="D93" i="4" a="1"/>
  <c r="D93" i="4" s="1"/>
  <c r="D94" i="4" s="1"/>
  <c r="D96" i="4" s="1"/>
  <c r="D102" i="4" a="1"/>
  <c r="D102" i="4" s="1"/>
  <c r="D103" i="4" s="1"/>
  <c r="D105" i="4" s="1"/>
  <c r="G84" i="4" a="1"/>
  <c r="G84" i="4" s="1"/>
  <c r="G85" i="4" s="1"/>
  <c r="G87" i="4" s="1"/>
  <c r="D111" i="4" a="1"/>
  <c r="D111" i="4" s="1"/>
  <c r="D112" i="4" s="1"/>
  <c r="D114" i="4" s="1"/>
  <c r="C23" i="4"/>
  <c r="E70" i="4" s="1"/>
  <c r="E71" i="4" s="1"/>
  <c r="D121" i="4" l="1"/>
  <c r="G121" i="4" s="1"/>
  <c r="G8" i="4"/>
  <c r="D123" i="4" l="1"/>
  <c r="G1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<sst xmlns="http://schemas.openxmlformats.org/spreadsheetml/2006/main" count="2626" uniqueCount="464">
  <si>
    <t>経 費 使 用 明 細 書</t>
  </si>
  <si>
    <t>営業所</t>
  </si>
  <si>
    <t>整備地域の営業所名及び各営業所の届出（認定）車両数</t>
    <phoneticPr fontId="3"/>
  </si>
  <si>
    <t>営業所</t>
    <phoneticPr fontId="3"/>
  </si>
  <si>
    <t>届出（認定）車両数</t>
    <phoneticPr fontId="3"/>
  </si>
  <si>
    <t>両</t>
    <rPh sb="0" eb="1">
      <t>リョウ</t>
    </rPh>
    <phoneticPr fontId="3"/>
  </si>
  <si>
    <t>■経費使用明細書　【運行管理の高度化に対する支援に限る】</t>
    <phoneticPr fontId="3"/>
  </si>
  <si>
    <t>合計</t>
    <rPh sb="0" eb="2">
      <t>ゴウケイ</t>
    </rPh>
    <phoneticPr fontId="3"/>
  </si>
  <si>
    <t>単価（円：税抜き）</t>
    <phoneticPr fontId="3"/>
  </si>
  <si>
    <t>経費（円：税抜き）</t>
    <rPh sb="3" eb="4">
      <t>エン</t>
    </rPh>
    <phoneticPr fontId="3"/>
  </si>
  <si>
    <t>円</t>
    <rPh sb="0" eb="1">
      <t>エン</t>
    </rPh>
    <phoneticPr fontId="3"/>
  </si>
  <si>
    <t>補助金交付申請額の上限：</t>
    <rPh sb="0" eb="3">
      <t>ホジョキン</t>
    </rPh>
    <rPh sb="3" eb="5">
      <t>コウフ</t>
    </rPh>
    <rPh sb="5" eb="7">
      <t>シンセイ</t>
    </rPh>
    <rPh sb="7" eb="8">
      <t>ガク</t>
    </rPh>
    <rPh sb="9" eb="11">
      <t>ジョウゲン</t>
    </rPh>
    <phoneticPr fontId="3"/>
  </si>
  <si>
    <t>適用される補助金交付申請額：</t>
    <rPh sb="0" eb="2">
      <t>テキヨウ</t>
    </rPh>
    <phoneticPr fontId="3"/>
  </si>
  <si>
    <t>上限：</t>
    <rPh sb="0" eb="2">
      <t>ジョウゲン</t>
    </rPh>
    <phoneticPr fontId="3"/>
  </si>
  <si>
    <t>【補助金交付申請額】</t>
    <phoneticPr fontId="3"/>
  </si>
  <si>
    <t>台数</t>
    <rPh sb="0" eb="2">
      <t>ダイスウ</t>
    </rPh>
    <phoneticPr fontId="3"/>
  </si>
  <si>
    <t>業態</t>
    <rPh sb="0" eb="2">
      <t>ギョウタイ</t>
    </rPh>
    <phoneticPr fontId="3"/>
  </si>
  <si>
    <t>貨物</t>
    <rPh sb="0" eb="2">
      <t>カモツ</t>
    </rPh>
    <phoneticPr fontId="3"/>
  </si>
  <si>
    <t>乗合</t>
    <rPh sb="0" eb="2">
      <t>ノリアイ</t>
    </rPh>
    <phoneticPr fontId="3"/>
  </si>
  <si>
    <t>特定（バス）</t>
    <rPh sb="0" eb="2">
      <t>トクテイ</t>
    </rPh>
    <phoneticPr fontId="3"/>
  </si>
  <si>
    <t>乗用（タクシー・ハイヤー）</t>
    <rPh sb="0" eb="2">
      <t>ジョウヨウ</t>
    </rPh>
    <phoneticPr fontId="3"/>
  </si>
  <si>
    <t>第１の２号様式（その２）</t>
    <phoneticPr fontId="3"/>
  </si>
  <si>
    <t>補助率　1/3</t>
    <rPh sb="0" eb="3">
      <t>ホジョリツ</t>
    </rPh>
    <phoneticPr fontId="3"/>
  </si>
  <si>
    <t>１．業態および対象経費項目</t>
    <rPh sb="2" eb="4">
      <t>ギョウタイ</t>
    </rPh>
    <rPh sb="7" eb="13">
      <t>タイショウケイヒコウモク</t>
    </rPh>
    <phoneticPr fontId="3"/>
  </si>
  <si>
    <t>３．補助金交付申請額の算出</t>
    <phoneticPr fontId="3"/>
  </si>
  <si>
    <t>４．補助金交付申請額</t>
    <phoneticPr fontId="3"/>
  </si>
  <si>
    <t>対象となる経費項目を選択してください</t>
    <rPh sb="7" eb="9">
      <t>コウモク</t>
    </rPh>
    <phoneticPr fontId="3"/>
  </si>
  <si>
    <t>更新履歴</t>
    <rPh sb="0" eb="4">
      <t>コウシンリレキ</t>
    </rPh>
    <phoneticPr fontId="21"/>
  </si>
  <si>
    <t>※本更新履歴は2025/7/28(月）以降より運用</t>
    <rPh sb="1" eb="2">
      <t>ホン</t>
    </rPh>
    <rPh sb="2" eb="4">
      <t>コウシン</t>
    </rPh>
    <rPh sb="4" eb="6">
      <t>リレキ</t>
    </rPh>
    <rPh sb="17" eb="18">
      <t>ゲツ</t>
    </rPh>
    <rPh sb="19" eb="21">
      <t>イコウ</t>
    </rPh>
    <rPh sb="23" eb="25">
      <t>ウンヨウ</t>
    </rPh>
    <phoneticPr fontId="21"/>
  </si>
  <si>
    <t>No.</t>
    <phoneticPr fontId="21"/>
  </si>
  <si>
    <t>更新日</t>
    <rPh sb="0" eb="3">
      <t>コウシンビ</t>
    </rPh>
    <phoneticPr fontId="21"/>
  </si>
  <si>
    <t>更新者</t>
    <rPh sb="0" eb="3">
      <t>コウシンシャ</t>
    </rPh>
    <phoneticPr fontId="21"/>
  </si>
  <si>
    <t>対象シート</t>
    <rPh sb="0" eb="2">
      <t>タイショウ</t>
    </rPh>
    <phoneticPr fontId="21"/>
  </si>
  <si>
    <t>更新内容</t>
    <rPh sb="0" eb="2">
      <t>コウシン</t>
    </rPh>
    <rPh sb="2" eb="4">
      <t>ナイヨウ</t>
    </rPh>
    <phoneticPr fontId="21"/>
  </si>
  <si>
    <t>備考</t>
    <rPh sb="0" eb="2">
      <t>ビコウ</t>
    </rPh>
    <phoneticPr fontId="21"/>
  </si>
  <si>
    <t>例</t>
    <rPh sb="0" eb="1">
      <t>レイ</t>
    </rPh>
    <phoneticPr fontId="21"/>
  </si>
  <si>
    <t>TPN　太郎</t>
    <rPh sb="4" eb="6">
      <t>タロウ</t>
    </rPh>
    <phoneticPr fontId="21"/>
  </si>
  <si>
    <t>デジタコ R７【済】</t>
    <phoneticPr fontId="21"/>
  </si>
  <si>
    <t>メーカー（問合先）を●●へと変更</t>
    <rPh sb="5" eb="6">
      <t>トイ</t>
    </rPh>
    <rPh sb="6" eb="7">
      <t>ゴウ</t>
    </rPh>
    <rPh sb="7" eb="8">
      <t>サキ</t>
    </rPh>
    <rPh sb="14" eb="16">
      <t>ヘンコウ</t>
    </rPh>
    <phoneticPr fontId="21"/>
  </si>
  <si>
    <t>MLIT　上原</t>
    <rPh sb="5" eb="7">
      <t>ウエハラ</t>
    </rPh>
    <phoneticPr fontId="3"/>
  </si>
  <si>
    <t>ドラレコ R７【済】</t>
    <rPh sb="8" eb="9">
      <t>スミ</t>
    </rPh>
    <phoneticPr fontId="3"/>
  </si>
  <si>
    <t>U2042　追加（リストに計上が漏れていたため）
DTS-DR1T(FV710DR1T)　株式会社トランストロン</t>
    <rPh sb="6" eb="8">
      <t>ツイカ</t>
    </rPh>
    <rPh sb="13" eb="15">
      <t>ケイジョウ</t>
    </rPh>
    <rPh sb="16" eb="17">
      <t>モ</t>
    </rPh>
    <phoneticPr fontId="3"/>
  </si>
  <si>
    <r>
      <t>U2038　型式修正（一定のロッド番号以降型式が切り替わるため）
ロジどら２　（E</t>
    </r>
    <r>
      <rPr>
        <sz val="11"/>
        <color rgb="FFFF0000"/>
        <rFont val="ＭＳ Ｐゴシック"/>
        <family val="3"/>
        <charset val="128"/>
      </rPr>
      <t>D</t>
    </r>
    <r>
      <rPr>
        <sz val="11"/>
        <color theme="1"/>
        <rFont val="ＭＳ Ｐゴシック"/>
        <family val="3"/>
        <charset val="128"/>
      </rPr>
      <t>DR-3000）</t>
    </r>
    <r>
      <rPr>
        <sz val="11"/>
        <color rgb="FFFF0000"/>
        <rFont val="ＭＳ Ｐゴシック"/>
        <family val="3"/>
        <charset val="128"/>
      </rPr>
      <t>（EDDR-3100）</t>
    </r>
    <rPh sb="6" eb="8">
      <t>カタシキ</t>
    </rPh>
    <rPh sb="8" eb="10">
      <t>シュウセイ</t>
    </rPh>
    <rPh sb="11" eb="13">
      <t>イッテイ</t>
    </rPh>
    <rPh sb="17" eb="21">
      <t>バンゴウイコウ</t>
    </rPh>
    <rPh sb="21" eb="23">
      <t>カタシキ</t>
    </rPh>
    <rPh sb="24" eb="25">
      <t>キ</t>
    </rPh>
    <rPh sb="26" eb="27">
      <t>カ</t>
    </rPh>
    <phoneticPr fontId="3"/>
  </si>
  <si>
    <t>令和７年度　運行管理の高度化認定機器一覧</t>
    <rPh sb="0" eb="2">
      <t>レイワ</t>
    </rPh>
    <rPh sb="3" eb="5">
      <t>ネンド</t>
    </rPh>
    <phoneticPr fontId="3"/>
  </si>
  <si>
    <t>◆デジタル式運行記録計</t>
    <phoneticPr fontId="3"/>
  </si>
  <si>
    <t>機器名称（型式）</t>
    <rPh sb="0" eb="2">
      <t>キキ</t>
    </rPh>
    <rPh sb="2" eb="4">
      <t>メイショウ</t>
    </rPh>
    <rPh sb="5" eb="7">
      <t>カタシキ</t>
    </rPh>
    <phoneticPr fontId="3"/>
  </si>
  <si>
    <t>機器の概要</t>
    <rPh sb="0" eb="2">
      <t>キキ</t>
    </rPh>
    <rPh sb="3" eb="5">
      <t>ガイヨウ</t>
    </rPh>
    <phoneticPr fontId="3"/>
  </si>
  <si>
    <t>メーカー（問合先）</t>
    <rPh sb="5" eb="6">
      <t>ト</t>
    </rPh>
    <rPh sb="6" eb="7">
      <t>ア</t>
    </rPh>
    <rPh sb="7" eb="8">
      <t>サキ</t>
    </rPh>
    <phoneticPr fontId="3"/>
  </si>
  <si>
    <t>見本</t>
    <rPh sb="0" eb="2">
      <t>ミホン</t>
    </rPh>
    <phoneticPr fontId="3"/>
  </si>
  <si>
    <t>U1001</t>
    <phoneticPr fontId="3"/>
  </si>
  <si>
    <t>SR DLite
（M622）</t>
    <phoneticPr fontId="3"/>
  </si>
  <si>
    <t>日常の運転操作を診断できる
セィフティレコーダ機能に加え、
バック診断も見える化が可能。
音声ガイダンスの搭載で、安全
運転注意喚起も可能。
(http://www.datatec.co.jp/product/sr-dlite/)</t>
    <phoneticPr fontId="3"/>
  </si>
  <si>
    <t>株式会社データ・テック
（03-5703-7060）</t>
    <rPh sb="0" eb="4">
      <t>カブシキガイシャ</t>
    </rPh>
    <phoneticPr fontId="3"/>
  </si>
  <si>
    <t>U1002</t>
  </si>
  <si>
    <t>デジタルタコグラフ
（DUKS-CO1.5）</t>
  </si>
  <si>
    <t>カード型デジタル式運行記録計
ボタン4つで簡単操作で危険挙動も検知し安全運転管理も可能
(https://service.centless.jp/)</t>
  </si>
  <si>
    <t>CENTLESS株式会社
(0120‐331‐577)</t>
  </si>
  <si>
    <t>U1003</t>
  </si>
  <si>
    <t>デジタルタコグラフ
（C500）</t>
  </si>
  <si>
    <t>動態管理・労務管理・安全管理もこれ一つ 運送会社様の業務改善に寄り添うサービス 
・運行見える化ボード
・直感的に使える画面
・使いこなしサポート
(https://octlink.jp/)</t>
  </si>
  <si>
    <t>U1004</t>
  </si>
  <si>
    <t>ドコールシステム
（VR-1000）</t>
    <phoneticPr fontId="3"/>
  </si>
  <si>
    <t>LTE通信方式で0.5秒単位に運行データを転送するデジタル式運行記録計。
事務所側はいつでもどこでもウェブブラウザでリアルタイムに動態管理ができ、運転者・車両ごとの運行データ集計および分析が可能。
また、標準装備のGTFS自動生成機能で、バス事業者は自社で容易にデータ整備が可能。
(https://pinebase.jp/index.php/docor_system/)</t>
    <phoneticPr fontId="3"/>
  </si>
  <si>
    <t>株式会社パインベース
（078-856-0801）</t>
    <rPh sb="0" eb="4">
      <t>カブシキガイシャ</t>
    </rPh>
    <phoneticPr fontId="3"/>
  </si>
  <si>
    <t>U1005</t>
  </si>
  <si>
    <t>NET-300</t>
  </si>
  <si>
    <t>①ＳＤカードでデータ取込するアップロード方式を採用。
②最小２つのボタン操作とＥＴＣ全自動判定で、休憩・休息なども自動判断し、乗務員様の負担を軽減しつつ日報を自動作成します。
③改善基準告示、残業計算等役立つ帳票を自動計算で作成し労務管理にも役立ちます。
これにより、事務所・乗務員様共に操作負担を軽減しつつ、デジタコ本来の目的である「運行内容を正確に把握」することが可能です。
（https://www.npsystem.co.jp/products/in-vehicle/）</t>
    <rPh sb="23" eb="25">
      <t>サイヨウ</t>
    </rPh>
    <rPh sb="121" eb="123">
      <t>ヤクダ</t>
    </rPh>
    <phoneticPr fontId="3"/>
  </si>
  <si>
    <t>株式会社NPシステム開発
（0120-089-927）</t>
    <rPh sb="0" eb="4">
      <t>カブシキガイシャ</t>
    </rPh>
    <rPh sb="10" eb="12">
      <t>カイハツ</t>
    </rPh>
    <phoneticPr fontId="3"/>
  </si>
  <si>
    <t>U1006</t>
  </si>
  <si>
    <t>NET-500</t>
    <phoneticPr fontId="3"/>
  </si>
  <si>
    <t>①車載機(通信モジュール)
乗務員様の運行状況を常時確認。乗務員様の休憩・休息及び危険運転の状況が相互に把握でき過労運転の防止に寄与します。
②動態管理システム
車輌の位置情報と状態を把握できます。 通信機能については動態管理のみ課金するプランも選択可。通信費用の大幅ダウンも図れます。
③改善基準告示、残業計算等役立つ帳票を自動計算で作成し労務管理にも役立ちます。
必要な車輌運行情報と車輌センサ情報を、e-Tachoに集約することが出来ます。
（https://www.npsystem.co.jp/products/in-vehicle/）</t>
    <phoneticPr fontId="3"/>
  </si>
  <si>
    <t>U1007</t>
  </si>
  <si>
    <t>NET-580N</t>
    <phoneticPr fontId="3"/>
  </si>
  <si>
    <t>デジタコ・ドラレコ一体型デジタルタコグラフです。
①車載機（通信モジュール）
　乗務員様の運行状況を常時確認。乗務員様の休憩・休息及び危険運転の状況が相互に把握でき過労運転の防止に寄与します。
②動態管理システム
　車輌の位置情報と状態を把握できます。 通信機能については動態管理のみ課金するプランも選択可。通信費用の大幅ダウンも図れます。
③改善基準告示、残業計算等役立つ帳票を自動計算で作成し労務管理にも役立ちます。
（https://www.npsystem.co.jp/products/in-vehicle/）</t>
    <rPh sb="9" eb="12">
      <t>イッタイガタ</t>
    </rPh>
    <rPh sb="30" eb="32">
      <t>ツウシン</t>
    </rPh>
    <rPh sb="204" eb="206">
      <t>ヤクダ</t>
    </rPh>
    <phoneticPr fontId="3"/>
  </si>
  <si>
    <t>U1008</t>
  </si>
  <si>
    <t>NET-780</t>
    <phoneticPr fontId="3"/>
  </si>
  <si>
    <t>デジタコ・ドラレコ一体型デジタルタコグラフです。
①車載機(通信モジュール)
　乗務員様の運行状況を常時確認。乗務員様の休憩・休息及び危険運転の状況が相互に把握でき過労運転の防止にも寄与します。
②改善基準告示、残業計算等役立つ帳票を自動計算で作成し労務管理にも役立ちます。
③付属カメラ（前方）により運行状況の映像記録が可能です。
また、標準カメラ１台に加え４台のオプションカメラ（内部・側方、後方等）で合計５カメラまで対応。
④運転免許証情報をNFCリーダーにて非接触で読み取り。
（https://www.npsystem.co.jp/products/in-vehicle/）</t>
    <rPh sb="9" eb="12">
      <t>イッタイガタ</t>
    </rPh>
    <rPh sb="131" eb="133">
      <t>ヤクダ</t>
    </rPh>
    <rPh sb="218" eb="221">
      <t>メンキョショウ</t>
    </rPh>
    <phoneticPr fontId="3"/>
  </si>
  <si>
    <t>U1009</t>
  </si>
  <si>
    <t>NET-980</t>
    <phoneticPr fontId="3"/>
  </si>
  <si>
    <t>デジタコ・ドラレコ一体型デジタルタコグラフです。
①車載機（通信モジュール）
　乗務員様の運行状況を常時確認。乗務員様の休憩・休息及び危険運転の状況が相互に把握でき過労運転の防止にも寄与します。
②改善基準告示、残業計算等役立つ帳票を自動計算で作成し労務管理にも役立ちます。
③付属カメラ（前方）により運行状況の映像記録が可能です。
また、標準カメラ１台に加え７台のオプションカメラ（内部・側方、後方等）で合計８カメラまで対応。
④運転免許証情報をNFCリーダーにて非接触で読み取り。
⑤専用タブレット（オプション）を使用することで、入力端末機能等 拡張機能あり。
（https://www.npsystem.co.jp/products/in-vehicle/）</t>
    <rPh sb="9" eb="12">
      <t>イッタイガタ</t>
    </rPh>
    <rPh sb="30" eb="32">
      <t>ツウシン</t>
    </rPh>
    <rPh sb="131" eb="133">
      <t>ヤクダ</t>
    </rPh>
    <rPh sb="244" eb="246">
      <t>センヨウ</t>
    </rPh>
    <rPh sb="259" eb="261">
      <t>シヨウ</t>
    </rPh>
    <rPh sb="267" eb="271">
      <t>ニュウリョクタンマツ</t>
    </rPh>
    <rPh sb="271" eb="274">
      <t>キノウナド</t>
    </rPh>
    <rPh sb="275" eb="279">
      <t>カクチョウキノウ</t>
    </rPh>
    <phoneticPr fontId="3"/>
  </si>
  <si>
    <t>U1010</t>
  </si>
  <si>
    <t>センターディスプレイ版22型MIMAMORIライトキット
（TDⅡ-44）</t>
    <rPh sb="10" eb="11">
      <t>バン</t>
    </rPh>
    <rPh sb="13" eb="14">
      <t>ガタ</t>
    </rPh>
    <phoneticPr fontId="3"/>
  </si>
  <si>
    <t>国土交通省認定のデジタル式運行記録計です。
通信機能を備えた車両に対して、重複部品を取り除いたキットです。本品を取り付けることによってクラウド型の運行管理サービス(動態管理・ECO安全運転指導・労務管理など)をご利用いただけます。(https://www.isuzu.co.jp/cv/cost/mimamori/)</t>
    <phoneticPr fontId="3"/>
  </si>
  <si>
    <t>いすゞ自動車株式会社
（0120-119-1113）</t>
    <phoneticPr fontId="3"/>
  </si>
  <si>
    <t>U1011</t>
  </si>
  <si>
    <t>センターディスプレイ版22型MIMAMORI有償切替バージョンアップパックデジタコキット
（TDⅡ-44）</t>
    <rPh sb="10" eb="11">
      <t>バン</t>
    </rPh>
    <rPh sb="13" eb="14">
      <t>ガタ</t>
    </rPh>
    <phoneticPr fontId="3"/>
  </si>
  <si>
    <t>国土交通省認定のデジタル式運行記録計です。
コントローラー及び通信機能を備えた車両に対して、重複部品を取り除いたキットです。本品によってクラウド型の運行管理サービス(動態管理・ECO安全運転指導・労務管理など)をご利用いただけます。
(https://www.isuzu.co.jp/cv/cost/mimamori/)</t>
    <phoneticPr fontId="3"/>
  </si>
  <si>
    <t>U1012</t>
  </si>
  <si>
    <t>17MIMAMORI
コントローラーライトキット
（TDⅡ-44）</t>
    <phoneticPr fontId="3"/>
  </si>
  <si>
    <t>国土交通省認定のデジタル式運行記録計です。
通信機能を備えた車両に対して、重複部品を取り除いたキットです。
本品を取り付けることによってクラウド型の運行管理サービス(動態管理・ECO安全運転指導・労務管理など)をご利用いただけます。
(https://www.isuzu.co.jp/cv/cost/mimamori/)</t>
    <rPh sb="54" eb="55">
      <t>ホン</t>
    </rPh>
    <rPh sb="55" eb="56">
      <t>ヒン</t>
    </rPh>
    <rPh sb="57" eb="58">
      <t>ト</t>
    </rPh>
    <rPh sb="59" eb="60">
      <t>ツ</t>
    </rPh>
    <rPh sb="72" eb="73">
      <t>ガタ</t>
    </rPh>
    <rPh sb="74" eb="76">
      <t>ウンコウ</t>
    </rPh>
    <rPh sb="76" eb="78">
      <t>カンリ</t>
    </rPh>
    <rPh sb="83" eb="85">
      <t>ドウタイ</t>
    </rPh>
    <rPh sb="85" eb="87">
      <t>カンリ</t>
    </rPh>
    <rPh sb="91" eb="93">
      <t>アンゼン</t>
    </rPh>
    <rPh sb="93" eb="95">
      <t>ウンテン</t>
    </rPh>
    <rPh sb="95" eb="97">
      <t>シドウ</t>
    </rPh>
    <rPh sb="98" eb="102">
      <t>ロウムカンリ</t>
    </rPh>
    <rPh sb="107" eb="109">
      <t>リヨウ</t>
    </rPh>
    <phoneticPr fontId="3"/>
  </si>
  <si>
    <t>U1013</t>
  </si>
  <si>
    <t>17MIMAMORI
有償切替バージョンアップパックデジタコキット
（TDⅡ-44）</t>
    <rPh sb="11" eb="15">
      <t>ユウショウキリカエ</t>
    </rPh>
    <phoneticPr fontId="3"/>
  </si>
  <si>
    <t>U1014</t>
  </si>
  <si>
    <t>17MIMAMORI
コントローラー基本キット
（TDⅡ-44）</t>
    <rPh sb="18" eb="20">
      <t>キホン</t>
    </rPh>
    <phoneticPr fontId="3"/>
  </si>
  <si>
    <t>国土交通省認定のデジタル式運行記録計です。
本品を取り付けることによってクラウド型の運行管理サービス(動態管理・ECO安全運転指導・労務管理など)をご利用いただけます。
(https://www.isuzu.co.jp/cv/cost/mimamori/)</t>
    <phoneticPr fontId="3"/>
  </si>
  <si>
    <t>U1015</t>
  </si>
  <si>
    <t>デジタルタコグラフGFITX
（FD-2000　自TD2-89）</t>
    <rPh sb="24" eb="25">
      <t>ジ</t>
    </rPh>
    <phoneticPr fontId="3"/>
  </si>
  <si>
    <t>FD-1000の基本機能を踏襲しつつ、拡張用USBコネクタを２
ポート追加いたしました。
ここに通信機器や周辺機器を接続して、お客様のニーズに
合わせて機器構成を変更させることが可能です。
外付けの通信機を繋げると通信型運用が可能。
（https://www.technohorizon.co.jp/products/automobile/gfit
x/）</t>
    <phoneticPr fontId="3"/>
  </si>
  <si>
    <t>テクノホライゾン株式会社
（052-824-7377）</t>
    <rPh sb="8" eb="12">
      <t>カブシキガイシャ</t>
    </rPh>
    <phoneticPr fontId="3"/>
  </si>
  <si>
    <t>U1016</t>
  </si>
  <si>
    <t>デジタルタコグラフGFIT
（FD-1000　自TD2-39）</t>
    <rPh sb="23" eb="24">
      <t>ジ</t>
    </rPh>
    <phoneticPr fontId="3"/>
  </si>
  <si>
    <t>車両の運行データをメモリーカード（SDカード）に記録し、運
行記録を保存。
さらに本体にはデータリカバリー機能を搭載。万が一のSD
カード破損にも復元が可能。また、車内では音声ガイダンス
によるリアルタイム警告にて運転指導を行う。
事務所側では、保存データを元に運行データの集計・分析
だけでなく「運行指示書/報告書」や「拘束時間管理」が運転
手ごとに即座に分析・出力を行うことが可能。
外付けの通信機を繋げると通信型運用が可能。
（https://www.technohorizon.co.jp/products/automobile/gfit
x/）</t>
    <phoneticPr fontId="3"/>
  </si>
  <si>
    <t>U1017</t>
  </si>
  <si>
    <t>XP-700</t>
    <phoneticPr fontId="3"/>
  </si>
  <si>
    <t>ディジタル式運行記録計と領収書発行器が一体となった製品。</t>
    <phoneticPr fontId="3"/>
  </si>
  <si>
    <t>岡部メーター製造株式会社
（06-6752-2181）</t>
    <rPh sb="0" eb="2">
      <t>オカベ</t>
    </rPh>
    <rPh sb="6" eb="8">
      <t>セイゾウ</t>
    </rPh>
    <rPh sb="8" eb="12">
      <t>カブシキガイシャ</t>
    </rPh>
    <phoneticPr fontId="3"/>
  </si>
  <si>
    <t>U1018</t>
  </si>
  <si>
    <t>XP-900</t>
    <phoneticPr fontId="3"/>
  </si>
  <si>
    <t>ディジタル式運行記録計とタクシーメーター、領収書発行器の3つが一体化されたコンパクトな製品。優れたコストパフォーマンスを実現します。</t>
    <phoneticPr fontId="3"/>
  </si>
  <si>
    <t>U1019</t>
  </si>
  <si>
    <t>MS70</t>
    <phoneticPr fontId="3"/>
  </si>
  <si>
    <t xml:space="preserve">運行記録計一体型のタクシーメーターです。ハードウェアボタンと大画面タッチパネルを搭載しています。GNSS受信器を内蔵し自動日報システムを追加機器無しに実現することができます。休憩データ取得はもとより勤務時間や労務管理機能も充実。貨物や配車アプリ等のデータも対応。無線LAN、Bluetooth等のインタフェースを備えた拡張機器と接続することにより、さらに高度なシステムを構築することができます。
(https://www.kio-corp.jp/)
</t>
    <rPh sb="52" eb="54">
      <t>ジュシン</t>
    </rPh>
    <rPh sb="54" eb="55">
      <t>キ</t>
    </rPh>
    <phoneticPr fontId="3"/>
  </si>
  <si>
    <t>U1020</t>
  </si>
  <si>
    <t>デジタルタコグラフ
（SU-100）</t>
    <phoneticPr fontId="3"/>
  </si>
  <si>
    <t>①運行データの読取は専用カード又は無線LANによる送信。
②ユピテル製ドライブレコーダーのトリガ信号が連動可能。
③連続走行、速度超過、急発進等該当があった場合、ソフトウェアにて警告一覧としてチェック可能な安全運転管理機能あり。
( https://e-nishibe.co.jp/products/digital-tachograph/su-100.html)</t>
    <phoneticPr fontId="3"/>
  </si>
  <si>
    <t>株式会社ニシベ計器製造所
（03-3765-4661）</t>
    <rPh sb="0" eb="4">
      <t>カブシキガイシャ</t>
    </rPh>
    <rPh sb="7" eb="9">
      <t>ケイキ</t>
    </rPh>
    <rPh sb="9" eb="12">
      <t>セイゾウショ</t>
    </rPh>
    <phoneticPr fontId="3"/>
  </si>
  <si>
    <t>U1021</t>
  </si>
  <si>
    <t>センターディスプレイ版MIMAMORIバージョンアップデジタコキット
（TDⅡ-44）</t>
    <rPh sb="10" eb="11">
      <t>バン</t>
    </rPh>
    <phoneticPr fontId="3"/>
  </si>
  <si>
    <t>国土交通省認定のデジタル式運行記録計です。
通信機能を備えた車両に本品を取り付けることにより、
クラウド型の運行管理サービス(動態管理・労務管理・
安全運転指導)をご利用いただけます。
(https://www.udtrucks.com/japan/service-parts/mimamori/)</t>
    <phoneticPr fontId="3"/>
  </si>
  <si>
    <t>UDトラックス株式会社
(048-615-8163)</t>
    <rPh sb="7" eb="11">
      <t>カブシキガイシャ</t>
    </rPh>
    <phoneticPr fontId="3"/>
  </si>
  <si>
    <t>U1022</t>
  </si>
  <si>
    <t>車載端末装置
（KD250）</t>
    <rPh sb="0" eb="2">
      <t>シャサイ</t>
    </rPh>
    <rPh sb="2" eb="4">
      <t>タンマツ</t>
    </rPh>
    <rPh sb="4" eb="6">
      <t>ソウチ</t>
    </rPh>
    <phoneticPr fontId="3"/>
  </si>
  <si>
    <t>国土交通省認定のデジタル式運行記録計。4G/LTE通信機(UM04-K0) と 標準通信装置（KX-250） および多機能表示装置との組合せにより、リアルタイムでの動態管理や危険情報および各種帳票などが取得可能です。この情報を管理することで運転手への安全管理をすることができます。
（オプション：多機能表示装置）
（http://www.kouei.co.jp/products/pdf/KD250.pdf）</t>
    <rPh sb="58" eb="61">
      <t>タキノウ</t>
    </rPh>
    <rPh sb="61" eb="63">
      <t>ヒョウジ</t>
    </rPh>
    <rPh sb="63" eb="65">
      <t>ソウチ</t>
    </rPh>
    <rPh sb="148" eb="151">
      <t>タキノウ</t>
    </rPh>
    <rPh sb="151" eb="153">
      <t>ヒョウジ</t>
    </rPh>
    <rPh sb="153" eb="155">
      <t>ソウチ</t>
    </rPh>
    <phoneticPr fontId="3"/>
  </si>
  <si>
    <t xml:space="preserve">光英システム株式会社
（03-5324-0095）
</t>
    <phoneticPr fontId="3"/>
  </si>
  <si>
    <t>U1023</t>
  </si>
  <si>
    <t>車載端末装置
（K700）</t>
    <rPh sb="0" eb="2">
      <t>シャサイ</t>
    </rPh>
    <rPh sb="2" eb="4">
      <t>タンマツ</t>
    </rPh>
    <rPh sb="4" eb="6">
      <t>ソウチ</t>
    </rPh>
    <phoneticPr fontId="3"/>
  </si>
  <si>
    <t>国土交通省認定のデジタル式運行記録計。4G/LTE通信機(UM04-K0)  および多機能表示装置との組合せにより、リアルタイムでの動態管理や危険情報および各種帳票などが取得可能です。この情報を管理することで運転手への安全管理をすることができます。
（オプション：多機能表示装置）
（https://www.kouei.co.jp/products/pdf/K700.pdf）</t>
    <rPh sb="42" eb="45">
      <t>タキノウ</t>
    </rPh>
    <rPh sb="45" eb="47">
      <t>ヒョウジ</t>
    </rPh>
    <rPh sb="47" eb="49">
      <t>ソウチ</t>
    </rPh>
    <rPh sb="132" eb="135">
      <t>タキノウ</t>
    </rPh>
    <rPh sb="135" eb="137">
      <t>ヒョウジ</t>
    </rPh>
    <rPh sb="137" eb="139">
      <t>ソウチ</t>
    </rPh>
    <phoneticPr fontId="3"/>
  </si>
  <si>
    <t>U1024</t>
  </si>
  <si>
    <t>DTS-D1A
（FV710D1A、FV710D1A2）</t>
    <phoneticPr fontId="3"/>
  </si>
  <si>
    <t>本製品をクラウド通信システムを介して運行管理者が、 運転手の運転状況（危険運転情報等）をリアルタイム で認知することができる。
この情報を管理することで運転手の安全運転指導が可能。
（https://www.transtron.com/itp/products/dts-d1d.html）</t>
    <phoneticPr fontId="3"/>
  </si>
  <si>
    <t>株式会社トランストロン
（045-900-1443）</t>
    <rPh sb="0" eb="4">
      <t>カブシキガイシャ</t>
    </rPh>
    <phoneticPr fontId="3"/>
  </si>
  <si>
    <t>U1025</t>
  </si>
  <si>
    <t>DTS-D2A
（FV710D2A、FV710D2A2）</t>
    <phoneticPr fontId="3"/>
  </si>
  <si>
    <t>U1026</t>
  </si>
  <si>
    <t>DTS-F1A
（FV710F1A）</t>
    <phoneticPr fontId="3"/>
  </si>
  <si>
    <t>操作方法をシンプルで簡単化
本製品をクラウド通信システムを介して運行管理者が、運転手の運転状況（危険運転情報等）をリアルタイムで認知することができる。
この情報を管理することで運転手の安全運転指導が可能。
（https://www.transtron.com/itp/products/dts-f1a.html）</t>
    <rPh sb="39" eb="42">
      <t>ウンテンシュ</t>
    </rPh>
    <phoneticPr fontId="3"/>
  </si>
  <si>
    <t>U1027</t>
  </si>
  <si>
    <t>DTS-G1D
（FV710G1D、FV710G1D2）</t>
    <phoneticPr fontId="3"/>
  </si>
  <si>
    <t>商用車対応ナビゲーション標準搭載
本製品をクラウド通信システムを介して運行管理者が、運転手の運転状況（危険運転情報等）をリアルタイムで認知することができる。
この情報を管理することで運転手の安全運転指導が可能。
ビデオ通話で対面のIT点呼機能搭載可能。
カメラ無し(デジタコ専用）、カメラ有り(ドラレコ一体型通信デジタコ)の選択可能。
（https://www.transtron.com/itp/products/dts-g1d.html）</t>
    <rPh sb="42" eb="45">
      <t>ウンテンシュ</t>
    </rPh>
    <rPh sb="67" eb="69">
      <t>ニンチ</t>
    </rPh>
    <phoneticPr fontId="3"/>
  </si>
  <si>
    <t>U1028</t>
  </si>
  <si>
    <t>DTS-G1D3
（FV710G1D3）</t>
    <phoneticPr fontId="3"/>
  </si>
  <si>
    <t>商用車対応ナビゲーション標準搭載
本製品をクラウド通信システムを介して運行管理者が、 
運転手の運転状況（危険運転情報等）を、リアルタイムで
認知することができる。
この情報を管理することで、運転手の安全運転指導も可能。
ビデオ通話でのIT点呼機能も利用可能。
カメラ無し(デジタコ専用）、カメラ有り(ドラレコ一体型通信デジタコ)の選択可能。
(https://www.transtron.com/itp/products/dts-g1d3.html)</t>
    <phoneticPr fontId="3"/>
  </si>
  <si>
    <t>U1029</t>
  </si>
  <si>
    <t>DTS-G1O
（FV710G1DO）</t>
    <phoneticPr fontId="3"/>
  </si>
  <si>
    <t>1DINサイズのタッチパネル搭載
本製品をクラウド通信システムを介して運行管理者が、運転手の運転状況（危険運転情報等）をリアルタイムで認知することができる。
この情報を管理することで運転手の安全運転指導が可能。
ビデオ通話で対面のIT点呼機能搭載可能。
カメラ無し(デジタコ専用）、カメラ有り(ドラレコ一体型通信デジタコ)の選択可能。
（https://www.transtron.com/itp/products/dts-g1o.html）</t>
    <phoneticPr fontId="3"/>
  </si>
  <si>
    <t>U1030</t>
  </si>
  <si>
    <t>Futaba R9-6</t>
  </si>
  <si>
    <t>タクシーメーターを搭載したフルカラー液晶タッチパネルのデジタル式運行記録計。専用ソフトでデジタコデータを解析し帳票出力が可能で運行管理及びエコ安全運転指導に効果を発揮。(https://www.futabakeiki.co.jp/products_cat/taximater/#1)</t>
    <phoneticPr fontId="3"/>
  </si>
  <si>
    <t>二葉計器株式会社
（0120-28-9728）</t>
  </si>
  <si>
    <t>U1031</t>
  </si>
  <si>
    <t>Futaba TS-02</t>
  </si>
  <si>
    <t>システムプリンターを搭載し、データ転送手段をSDカード/無線LANから選択可能なデジタル式運行記録計。専用ソフトでデジタコデータを解析し帳票出力が可能で運行管理及びエコ安全運転指導に効果を発揮。
(https://www.futabakeiki.co.jp/products_cat/systemprinter/)</t>
    <phoneticPr fontId="3"/>
  </si>
  <si>
    <t>U1032</t>
  </si>
  <si>
    <t>デジタルタコグラフ３α
（YDX-3α）</t>
    <phoneticPr fontId="3"/>
  </si>
  <si>
    <t>GPS内蔵カード式でエントリーモデルとしての導入に最適です。
（http://www.yazaki-keiso.com/product/dtg3a.html）</t>
  </si>
  <si>
    <t>矢崎エナジーシステム株式会社
（054-283-1156）</t>
    <rPh sb="0" eb="2">
      <t>ヤザキ</t>
    </rPh>
    <rPh sb="10" eb="14">
      <t>カブシキガイシャ</t>
    </rPh>
    <phoneticPr fontId="3"/>
  </si>
  <si>
    <t>U1033</t>
  </si>
  <si>
    <t>デジタルタコグラフ５
（YDX-5）</t>
    <phoneticPr fontId="3"/>
  </si>
  <si>
    <t>記録媒体を使用せず、無線通信を利用して運行データを転送するクラウド型のデジタルタコグラフ。
（ http://www.yazaki-keiso.com/product/dtg5.html ）</t>
  </si>
  <si>
    <t>U1034</t>
  </si>
  <si>
    <t>デジタルタコグラフ７
（YDX-7）</t>
    <phoneticPr fontId="3"/>
  </si>
  <si>
    <t>専用のカメラを接続する事によりデジタコドラレコ一体型として使用可能（ http://www.yazaki-keiso.com/product/dtg7.html ）</t>
  </si>
  <si>
    <t>U1035</t>
  </si>
  <si>
    <t>デジタルタコグラフ８
（YDX-8）</t>
    <phoneticPr fontId="3"/>
  </si>
  <si>
    <t>別売のドライブレコーダーカメラを接続する事により、映像の記録も可能なデジタルタコグラフである。（https://www.yazaki-keiso.com/ydx-8/）</t>
  </si>
  <si>
    <t>U1036</t>
  </si>
  <si>
    <t>アロフレンド２７
（ＬＴ２７）</t>
    <phoneticPr fontId="3"/>
  </si>
  <si>
    <t>視認性の良い液晶パネルを採用したデジタコ機能内蔵タクシーメーターで、業界初のクラウドサービスにも対応可能。
（ http://www.yazaki-keiso.com/product/arofriend27.html ）</t>
  </si>
  <si>
    <r>
      <t>◆ドライブレコーダー　</t>
    </r>
    <r>
      <rPr>
        <sz val="11"/>
        <rFont val="游ゴシック"/>
        <family val="3"/>
        <charset val="128"/>
        <scheme val="minor"/>
      </rPr>
      <t>※本表にある補助対象機器はトラック事業者（リース契約先の場合を含む）のみ申請可能です。</t>
    </r>
    <phoneticPr fontId="3"/>
  </si>
  <si>
    <t>U2001</t>
    <phoneticPr fontId="3"/>
  </si>
  <si>
    <t>業務用ドライブレコーダー
（BU-DRHD645T）</t>
    <phoneticPr fontId="3"/>
  </si>
  <si>
    <t>視界に邪魔にならず、取付が簡単な一体型。
ＧＰＳ・Ｇセンサー搭載で、映像とは別に1秒ごとの
走行履歴を最大480時間記録。
「イベント記録」「連続記録」「イベント+連続記録」の切替が可能。
専用ＰＣソフト（PCＢｒｏｗｓｅｒ)は製品付属。
（https://www.yupiteru.co.jp/products/biz_dr/bu-drhd645t/）</t>
    <phoneticPr fontId="3"/>
  </si>
  <si>
    <t>株式会社ユピテル
（03-5715-6680）</t>
    <rPh sb="0" eb="4">
      <t>カブシキガイシャ</t>
    </rPh>
    <phoneticPr fontId="3"/>
  </si>
  <si>
    <t>U2002</t>
  </si>
  <si>
    <t>i-Reco IR-2000
（IR-2000）</t>
    <phoneticPr fontId="3"/>
  </si>
  <si>
    <t>・標準セットには標準カメラ2台(防水)・SDカード(16GBもしくは32GB)1枚付属 ・本体とカメラ分離式。最大4カメラ接続可能。（赤外線カメラ有※オプション）
・常時録画方式(ループ方式)なので有事の際必要画像を撮り逃すことはありません。
・無償の運行解析ビュアーソフトであれば、PC上で簡単に危険運転に値する閾値の設定変更が可能で、撮影後であっても、そのSDカード内の全データから、撮影後に設定された危険運転に該当した画像を瞬時に抽出することができます。欲しかった画像の入手が可能で本来の目的である運行管理や安全教育を行うことが出来ます。                                                                      (https://www.melmo.co.jp)</t>
    <phoneticPr fontId="3"/>
  </si>
  <si>
    <t>株式会社メルモ
（072-744-6700）</t>
    <rPh sb="0" eb="4">
      <t>カブシキガイシャ</t>
    </rPh>
    <phoneticPr fontId="3"/>
  </si>
  <si>
    <t>U2003</t>
  </si>
  <si>
    <t>カメラ一体型ドライブレコーダー
（TM-V750A01）</t>
    <phoneticPr fontId="3"/>
  </si>
  <si>
    <t>カメラ一体型ドライブレコーダー
・前方200マン画素カメラ搭載で明るく鮮明な映像
・水平視野角180度、横からの車両、自転車も記録
・100時間以上の連続録画が可能
・赤外線カメラ、防水カメラなど2台のカメラ増設が可能
・運転記録を100点満点で採点、ヒヤリハット削減
(https://www.smartw.co.jp/products/tm-v750a01/index.html）</t>
    <phoneticPr fontId="3"/>
  </si>
  <si>
    <t>トム通信工業株式会社
（045-718-5078）</t>
    <rPh sb="2" eb="4">
      <t>ツウシン</t>
    </rPh>
    <rPh sb="4" eb="6">
      <t>コウギョウ</t>
    </rPh>
    <rPh sb="6" eb="10">
      <t>カブシキガイシャ</t>
    </rPh>
    <phoneticPr fontId="3"/>
  </si>
  <si>
    <t>U2004</t>
  </si>
  <si>
    <t>ナウト車載機
（Nauto）</t>
    <phoneticPr fontId="3"/>
  </si>
  <si>
    <t>1、車載機の前後にカメラが付いており、1台で前方及び、車室内を同時に録画可能。
2、走行時の常時録画(任意の走行時間を指定した映像確認)とイベント録画に対応。
3、わき見や居眠り、あおり運転などの危険挙動を検知すると、その場でドライバーに音声で警告。
4、顔認証でドライバーと走行データを自動紐づけ。事故発生時にドライバーを短時間で特定可能。
5、走行データ、、映像はクラウドにアップロードされるため、SDカード等のメディア媒体の管理不要。
6、ドライバー、走行距離、走行時間等なども自動集計。
7、Webアプリケーションからイベント映像や走行データ、リスクドライバー、ドライバーの運転特性を確認可能。運行管理工数を大幅に削減し、効率的な安全運転指導が可能。
( https://nauto.co.jp/)</t>
    <phoneticPr fontId="3"/>
  </si>
  <si>
    <t>Nauto Japan合同会社
(050-1746-4866)
(https://nauto.co.jp/)</t>
    <rPh sb="11" eb="15">
      <t>ゴウドウガイシャ</t>
    </rPh>
    <phoneticPr fontId="3"/>
  </si>
  <si>
    <t>U2005</t>
  </si>
  <si>
    <t>2カメラ対応通信型ドライブレコーダー
（CF-2000A）</t>
    <phoneticPr fontId="3"/>
  </si>
  <si>
    <t>通信にも対応した業務用エントリーモデル
フルハイビジョン画質の録画に対応、業務用車両に特化したモデル。(パワーアダプタータイプ）
(https://www.clarion.com/jp/ja/product/detail/87/)</t>
    <phoneticPr fontId="3"/>
  </si>
  <si>
    <t>クラリオンライフサイクルソリューションズ株式会社
（0120-112-140）</t>
    <rPh sb="20" eb="24">
      <t>カブシキガイシャ</t>
    </rPh>
    <phoneticPr fontId="3"/>
  </si>
  <si>
    <t>U2006</t>
  </si>
  <si>
    <t>2カメラ対応通信型ドライブレコーダー
（CF-2000A-SA）</t>
    <phoneticPr fontId="3"/>
  </si>
  <si>
    <t>通信にも対応した業務用エントリーモデル
フルハイビジョン画質の録画に対応、業務用車両に特化したモデル。(パワーアダプタータイプ）
クラウド型車両管理サービス「SAFE-DR」契約モデル
(https://www.clarion.com/jp/ja/product/detail/87/)</t>
    <rPh sb="69" eb="70">
      <t>ガタ</t>
    </rPh>
    <rPh sb="70" eb="74">
      <t>シャリョウカンリ</t>
    </rPh>
    <rPh sb="87" eb="89">
      <t>ケイヤク</t>
    </rPh>
    <phoneticPr fontId="3"/>
  </si>
  <si>
    <t>U2007</t>
  </si>
  <si>
    <t>2カメラ対応通信型ドライブレコーダー
（CF-2000E）</t>
    <phoneticPr fontId="3"/>
  </si>
  <si>
    <t>通信にも対応した業務用エントリーモデル
フルハイビジョン画質の録画に対応、業務用車両に特化したモデル。(ジャンクションボックスタイプ）
(https://www.clarion.com/jp/ja/product/detail/86/)</t>
    <phoneticPr fontId="3"/>
  </si>
  <si>
    <t>U2008</t>
  </si>
  <si>
    <t>4カメラ対応通信型ドライブレコーダー
（CF-2000E-SA）</t>
    <phoneticPr fontId="3"/>
  </si>
  <si>
    <t>通信にも対応した業務用エントリーモデル
フルハイビジョン画質の録画に対応、業務用車両に特化したモデル。(ジャンクションボックスータイプ）
クラウド型車両管理サービス「SAFE-DR」契約モデル
(https://www.clarion.com/jp/ja/product/detail/86/)</t>
    <rPh sb="73" eb="74">
      <t>ガタ</t>
    </rPh>
    <rPh sb="74" eb="78">
      <t>シャリョウカンリ</t>
    </rPh>
    <rPh sb="91" eb="93">
      <t>ケイヤク</t>
    </rPh>
    <phoneticPr fontId="3"/>
  </si>
  <si>
    <t>U2009</t>
  </si>
  <si>
    <t>4カメラ対応通信型ドライブレコーダー
（CF-4000A）</t>
    <phoneticPr fontId="3"/>
  </si>
  <si>
    <t xml:space="preserve">全方位録れる！AIが見守る！次世代ドライブレコーダー
CF-4000はフロントカメラと室内カメラで360°確認することができます。ドライバーモニタリングシステムと駐車監視機能搭載しておりドライバーや車両の安全を守ります。
（電源ボックスタイプ）（https://www.clarion.com/jp/ja/product/detail/105/）
</t>
    <rPh sb="112" eb="114">
      <t>デンゲン</t>
    </rPh>
    <phoneticPr fontId="3"/>
  </si>
  <si>
    <t>U2010</t>
  </si>
  <si>
    <t>4カメラ対応通信型ドライブレコーダー
（CF-4000A-SA）</t>
    <phoneticPr fontId="3"/>
  </si>
  <si>
    <t>全方位録れる！AIが見守る！次世代ドライブレコーダー
CF-4000はフロントカメラと室内カメラで360°確認することができます。ドライバーモニタリングシステムと駐車監視機能搭載しておりドライバーや車両の安全を守ります。更に運転情報をクラウドで管理できるSAFE-DRにも対応！車内だけでなく車外からも車両の安全を守ることができます。
クラウド型車両管理サービス「SAFE-DR」契約モデル
（電源ボックスタイプ）
（https://www.clarion.com/jp/ja/product/detail/105/）</t>
    <rPh sb="197" eb="199">
      <t>デンゲン</t>
    </rPh>
    <phoneticPr fontId="3"/>
  </si>
  <si>
    <t>U2011</t>
  </si>
  <si>
    <t>4カメラ対応通信型ドライブレコーダー
（CF-4000E）</t>
    <phoneticPr fontId="3"/>
  </si>
  <si>
    <t>全方位録れる！AIが見守る！次世代ドライブレコーダー
CF-4000はフロントカメラと室内カメラで360°確認することができます。ドライバーモニタリングシステムと駐車監視機能搭載しておりドライバーや車両の安全を守ります。
（シグナルボックスタイプ）
（https://www.clarion.com/jp/ja/product/detail/85/）</t>
    <phoneticPr fontId="3"/>
  </si>
  <si>
    <t>U2012</t>
  </si>
  <si>
    <t>4カメラ対応通信型ドライブレコーダー
（CF-4000E-SA）</t>
    <phoneticPr fontId="3"/>
  </si>
  <si>
    <t>全方位録れる！AIが見守る！次世代ドライブレコーダー
CF-4000はフロントカメラと室内カメラで360°確認することができます。ドライバーモニタリングシステムと駐車監視機能搭載しておりドライバーや車両の安全を守ります。
SAFE-DRにも対応！車内だけでなく車外からも車両の安全を守ることができます。
クラウド型車両管理サービス「SAFE-DR」契約モデル
（シグナルボックスタイプ）
（https://www.clarion.com/jp/ja/product/detail/85/）</t>
    <phoneticPr fontId="3"/>
  </si>
  <si>
    <t>U2013</t>
  </si>
  <si>
    <t>ドライブレコーダー
WITNESS-LIGHT Ⅳ
（WN-LT4）</t>
    <phoneticPr fontId="3"/>
  </si>
  <si>
    <t>本体とカメラ(2カメラ可)を装着し、映像と音声、各種データ(トリガー・速度超過・アイドリング状態等)を取得。データ毎に検索でき、映像・音声と同時に確認できます。WIFI経由通信可能でデータ送信・映像のストリーミングができます。安全運転レポートと共に、運行管理者が運転手の運行状態の把握・安全教育・個別指導等に活用できます。                                                 (https://www.drive-camera.co.jp/item/witnessl4/)</t>
    <rPh sb="0" eb="2">
      <t>ホンタイ</t>
    </rPh>
    <rPh sb="11" eb="12">
      <t>カ</t>
    </rPh>
    <rPh sb="18" eb="20">
      <t>エイゾウ</t>
    </rPh>
    <rPh sb="21" eb="23">
      <t>オンセイ</t>
    </rPh>
    <rPh sb="24" eb="26">
      <t>カクシュ</t>
    </rPh>
    <rPh sb="35" eb="37">
      <t>ソクド</t>
    </rPh>
    <rPh sb="37" eb="39">
      <t>チョウカ</t>
    </rPh>
    <rPh sb="46" eb="48">
      <t>ジョウタイ</t>
    </rPh>
    <rPh sb="48" eb="49">
      <t>ナド</t>
    </rPh>
    <rPh sb="51" eb="53">
      <t>シュトク</t>
    </rPh>
    <rPh sb="57" eb="58">
      <t>マイ</t>
    </rPh>
    <rPh sb="59" eb="61">
      <t>ケンサク</t>
    </rPh>
    <rPh sb="64" eb="66">
      <t>エイゾウ</t>
    </rPh>
    <rPh sb="67" eb="69">
      <t>オンセイ</t>
    </rPh>
    <rPh sb="70" eb="72">
      <t>ドウジ</t>
    </rPh>
    <rPh sb="73" eb="75">
      <t>カクニン</t>
    </rPh>
    <rPh sb="84" eb="86">
      <t>ケイユ</t>
    </rPh>
    <rPh sb="86" eb="90">
      <t>ツウシンカノウ</t>
    </rPh>
    <rPh sb="94" eb="96">
      <t>ソウシン</t>
    </rPh>
    <rPh sb="97" eb="99">
      <t>エイゾウ</t>
    </rPh>
    <rPh sb="113" eb="115">
      <t>アンゼン</t>
    </rPh>
    <rPh sb="115" eb="117">
      <t>ウンテン</t>
    </rPh>
    <rPh sb="122" eb="123">
      <t>トモ</t>
    </rPh>
    <rPh sb="127" eb="129">
      <t>カンリ</t>
    </rPh>
    <rPh sb="129" eb="130">
      <t>シャ</t>
    </rPh>
    <rPh sb="131" eb="134">
      <t>ウンテンシュ</t>
    </rPh>
    <rPh sb="135" eb="137">
      <t>ウンコウ</t>
    </rPh>
    <rPh sb="137" eb="139">
      <t>ジョウタイ</t>
    </rPh>
    <rPh sb="140" eb="142">
      <t>ハアク</t>
    </rPh>
    <rPh sb="143" eb="145">
      <t>アンゼン</t>
    </rPh>
    <rPh sb="145" eb="147">
      <t>キョウイク</t>
    </rPh>
    <rPh sb="148" eb="150">
      <t>コベツ</t>
    </rPh>
    <rPh sb="150" eb="152">
      <t>シドウ</t>
    </rPh>
    <rPh sb="152" eb="153">
      <t>ナド</t>
    </rPh>
    <rPh sb="154" eb="156">
      <t>カツヨウ</t>
    </rPh>
    <phoneticPr fontId="3"/>
  </si>
  <si>
    <t>株式会社ドライブ・カメラ
（03-6228-3171）</t>
    <rPh sb="0" eb="4">
      <t>カブシキガイシャ</t>
    </rPh>
    <phoneticPr fontId="3"/>
  </si>
  <si>
    <t>U2014</t>
  </si>
  <si>
    <t>通信型ドライブレコーダー
EV-WITNESS
（EV-WITNESS）</t>
    <phoneticPr fontId="3"/>
  </si>
  <si>
    <t xml:space="preserve">本体とカメラ(4カメラ可)を装着し、映像と音声、各種データ(トリガー・急ハンドル・左右ウィンカー・ブレーキ・急加速・急ブレーキ・速度超過・バック・アイドリング状態等)を取得。4Gによりデータ・動画(4カメラ共)・音声などを送信し、安全運転評価システムと共に、事務所にて運行管理者が運転手の運行状態の把握・安全教育・個別指導等に活用できます。
(https://www.drive-camera.co.jp/item/ev_witness/)                                                                 </t>
    <rPh sb="0" eb="2">
      <t>ホンタイ</t>
    </rPh>
    <rPh sb="11" eb="12">
      <t>カ</t>
    </rPh>
    <rPh sb="18" eb="20">
      <t>エイゾウ</t>
    </rPh>
    <rPh sb="21" eb="23">
      <t>オンセイ</t>
    </rPh>
    <rPh sb="24" eb="26">
      <t>カクシュ</t>
    </rPh>
    <rPh sb="35" eb="36">
      <t>キュウ</t>
    </rPh>
    <rPh sb="41" eb="43">
      <t>サユウ</t>
    </rPh>
    <rPh sb="55" eb="57">
      <t>カソク</t>
    </rPh>
    <rPh sb="58" eb="59">
      <t>キュウ</t>
    </rPh>
    <rPh sb="64" eb="66">
      <t>ソクド</t>
    </rPh>
    <rPh sb="66" eb="68">
      <t>チョウカ</t>
    </rPh>
    <rPh sb="79" eb="81">
      <t>ジョウタイ</t>
    </rPh>
    <rPh sb="81" eb="82">
      <t>ナド</t>
    </rPh>
    <rPh sb="84" eb="86">
      <t>シュトク</t>
    </rPh>
    <phoneticPr fontId="3"/>
  </si>
  <si>
    <t>U2015</t>
  </si>
  <si>
    <t>通信型ドライブレコーダー
WITNESSⅣ-SⅡ
（WN-WITNESS4-S2）</t>
    <phoneticPr fontId="3"/>
  </si>
  <si>
    <t xml:space="preserve">本体とカメラ(6カメラ可)を装着し、SDカードを2スロット対応。映像と音声、各種データ(トリガー・急ハンドル・左右ウィンカー・ブレーキ・急加速・急ブレーキ・速度超過・バック・アイドリング状態等)を取得。4Gによりデータ・動画(6カメラ共)・音声などを送信し、安全運転評価システムと共に、事務所にて運行管理者が運転手の運行状態の把握・安全教育・個別指導等に活用できます。                         (https://www.drive-camera.co.jp/item/witness4_s2/)                     </t>
    <rPh sb="0" eb="2">
      <t>ホンタイ</t>
    </rPh>
    <rPh sb="11" eb="12">
      <t>カ</t>
    </rPh>
    <rPh sb="29" eb="31">
      <t>タイオウ</t>
    </rPh>
    <rPh sb="32" eb="34">
      <t>エイゾウ</t>
    </rPh>
    <rPh sb="35" eb="37">
      <t>オンセイ</t>
    </rPh>
    <rPh sb="38" eb="40">
      <t>カクシュ</t>
    </rPh>
    <rPh sb="49" eb="50">
      <t>キュウ</t>
    </rPh>
    <rPh sb="55" eb="57">
      <t>サユウ</t>
    </rPh>
    <rPh sb="69" eb="71">
      <t>カソク</t>
    </rPh>
    <rPh sb="72" eb="73">
      <t>キュウ</t>
    </rPh>
    <rPh sb="78" eb="80">
      <t>ソクド</t>
    </rPh>
    <rPh sb="80" eb="82">
      <t>チョウカ</t>
    </rPh>
    <rPh sb="93" eb="95">
      <t>ジョウタイ</t>
    </rPh>
    <rPh sb="95" eb="96">
      <t>ナド</t>
    </rPh>
    <rPh sb="98" eb="100">
      <t>シュトク</t>
    </rPh>
    <phoneticPr fontId="3"/>
  </si>
  <si>
    <t>U2016</t>
  </si>
  <si>
    <t>F-Drive
（ST-201F）</t>
    <phoneticPr fontId="3"/>
  </si>
  <si>
    <t>・前方/車内の2方向を録画可能
・いずれのカメラもHD画質，車内は赤外線カメラ
・取付の自由度に優れたカメラ/本体別体式
・本体は放熱性に優れたアルミボディ
・メモリカードは勝手に取り出せない物理鍵付き蓋で保護
・映像に加え，車速・エンジン回転・位置・ウインカー・
ブレーキ・タクシーメーター信号を同時に記録可能
・ビューアソフトウェアは無償提供
・メモリカードは管理が容易なフォーマットフリー式
(https://futaba-sys.com)</t>
    <phoneticPr fontId="3"/>
  </si>
  <si>
    <t>フタバシステム株式会社
（048-269-6666）</t>
    <phoneticPr fontId="3"/>
  </si>
  <si>
    <t>U2017</t>
  </si>
  <si>
    <t>F-Drive
（ST-301F）</t>
    <phoneticPr fontId="3"/>
  </si>
  <si>
    <t>・前方/車内/後方の3方向を録画可能
・いずれのカメラもHD画質，車内は赤外線カメラ
・取付の自由度に優れたカメラ/本体別体式
・本体は放熱性に優れたアルミボディ
・メモリカードは勝手に取り出せない物理鍵付き蓋で保護
・映像に加え，車速・エンジン回転・位置・ウインカー・
ブレーキ・タクシーメーター信号を同時に記録可能
・ビューアソフトウェアは無償提供
・メモリカードは管理が容易なフォーマットフリー式
(https://futaba-sys.com)</t>
    <phoneticPr fontId="3"/>
  </si>
  <si>
    <t>U2018</t>
  </si>
  <si>
    <t>FirstView V2HD</t>
  </si>
  <si>
    <t>・最大5CH同時記録(前方、車内、左側、右側、後方)
・長時間録画対応（64GB使用時に最大80時間）
・高セキュリティ（データ改ざん、情報漏洩を防止）
・便利なリモートアップデート機能（ソフトウェア更新）
・独自の記録方式（SDフォーマットフリー）
・車両信号入力（車速、左右ウインカー、ブレーキ）
・外部機器連動（デジタコ、TAXIメーター、居眠り運転
防止装置、モービルアイ）
（https://viewtec.co.jp/business/firstview-v2hd/）</t>
    <phoneticPr fontId="3"/>
  </si>
  <si>
    <t>ビューテック株式会社
（03-6452-2592）</t>
    <rPh sb="6" eb="10">
      <t>カブシキガイシャ</t>
    </rPh>
    <phoneticPr fontId="3"/>
  </si>
  <si>
    <t>U2019</t>
  </si>
  <si>
    <t>FirstView VRHD</t>
  </si>
  <si>
    <t>・200万画素フルハイビジョン録画(HDR搭載)
・Wi-Fi通信機能（スマホ/タブレット連動）
・最大5CH同時記録(前方、車内、左側、右側、後方)
・長時間録画対応（128GB使用時に最大120時間）
・高セキュリティ（データ改ざん、情報漏洩を防止）
・便利なリモートアップデート機能（ソフトウェア更新）
・独自の記録方式（SDフォーマットフリー）
・車両信号入力（車速、左/右ウインカー、ブレーキ、エ
ンジン回転）
・外部機器連動（デジタコ、TAXIメーター、居眠り運転
防止装置、モービルアイ）
（https://viewtec.co.jp/business/firstview-vrhd/）</t>
    <phoneticPr fontId="3"/>
  </si>
  <si>
    <t>U2020</t>
  </si>
  <si>
    <t>FirstView NV2HD</t>
  </si>
  <si>
    <t>・200万画素フルハイビジョン録画(HDR搭載)
・最大5CH同時記録(前方、車内、左側、右側、後方)
・長時間録画対応（128GB使用時に最大120時間）
・高セキュリティ（データ改ざん、情報漏洩を防止）
・便利なリモートアップデート機能（ソフトウェア更新）
・独自の記録方式（SDフォーマットフリー）
・車両信号入力（車速、左/右ウインカー、ブレーキ）
・外部機器連動（デジタコ、TAXIメーター、居眠り運転
防止装置、モービルアイ）
（https://viewtec.co.jp/business/firstview-nv2hd/）</t>
    <phoneticPr fontId="3"/>
  </si>
  <si>
    <t>U2021</t>
  </si>
  <si>
    <t>FirstView V3HD</t>
  </si>
  <si>
    <t>・200万画素フルハイビジョン録画(HDR搭載)
・3CH同時記録(前方、車内、後方)
・長時間録画対応（128GB使用時に最大100時間）
・高セキュリティ（データ改ざん、情報漏洩を防止）
・便利なリモートアップデート機能（ソフトウェア更新）
・独自の記録方式（SDフォーマットフリー）
・車両信号入力（車速、左/右ウインカー、ブレーキ、エンジ
ン回転）
・外部機器連動（デジタコ、TAXIメーター、居眠り運転
防止装置、モービルアイ）
（https://viewtec.co.jp/business/firstview-v3hd/）</t>
    <phoneticPr fontId="3"/>
  </si>
  <si>
    <t>U2022</t>
  </si>
  <si>
    <t>通信型ドライブレコーダーOffseg
（DRU-T100）</t>
    <phoneticPr fontId="3"/>
  </si>
  <si>
    <t>①通信型ドライブレコーダーが撮影した映像から、AIと
クラウドが事故リスクを自動で検出。ドライバーや管理
者に警告、通知することで、事故低減に貢献します。
②動態管理や日報/月報作成、eラーニング用の教育
資料作成などを自動化。ドライバーや車両管理者の業
務効率化をサポートします。
③ドライバーの視界を妨げにくい2カメラ一体型の小型
ユニットで、フルHD200万画素、約360度の広範囲を撮
影します。
（https://www.denso-ten.com/jp/offseg/）</t>
    <phoneticPr fontId="3"/>
  </si>
  <si>
    <t xml:space="preserve">株式会社デンソーテン
https://www.densoten.
com/jp/offseg/contact/
</t>
    <rPh sb="0" eb="4">
      <t>カブシキカイシャ</t>
    </rPh>
    <phoneticPr fontId="3"/>
  </si>
  <si>
    <t>U2023</t>
  </si>
  <si>
    <t>8カメラドライブレコーダー
（CRX3108）</t>
    <phoneticPr fontId="3"/>
  </si>
  <si>
    <t>1．最大8チャンネルまで拡張可能
2．最大8チャンネルFHDカメラ接続可能
3．SSD・HDD・SD対応
4．デジタルIOケーブルにて外部機器連動可能
5．ドングルLTE通信にてリアルタイムチェック可能
(https://www.d-teg.co.jp/products/)</t>
    <phoneticPr fontId="3"/>
  </si>
  <si>
    <t>D-TEG ジャパン株式会社
（03-5733-2301）</t>
    <rPh sb="10" eb="14">
      <t>カブシキガイシャ</t>
    </rPh>
    <phoneticPr fontId="3"/>
  </si>
  <si>
    <t>U2024</t>
  </si>
  <si>
    <t>2カメラドライブレコーダー
（TX2100）</t>
    <phoneticPr fontId="3"/>
  </si>
  <si>
    <t>1. オプションカメラ対応
2. 前後フルHD対応
3. 車速、ウインカーなど車両信号を接続可能
(https://www.d-teg.co.jp/products/</t>
    <phoneticPr fontId="3"/>
  </si>
  <si>
    <t>U2025</t>
  </si>
  <si>
    <t>3カメラAIドライブレコーダー
（IX3000LJ-JD/IX3000LJ-JN）</t>
    <phoneticPr fontId="3"/>
  </si>
  <si>
    <t>1.AI搭載ドライブレコーダー（ADAS/DMS機能）
2.オプションカメラを搭載することにより最大3チャンネルま
で拡張可能。
3. 最大フロントカメラQHD、後方カメラフルHD対応
4. 車速、ウインカーなど車両信号を接続可能
5. DMS（運転者モニタリング）カメラにより、運転者のわき
見、居眠り、携帯使用、喫煙を検知してイベントとして録画
し、運転者指導に役立てること可能 (https://www.dteg.
co.jp/products/</t>
    <phoneticPr fontId="3"/>
  </si>
  <si>
    <t>U2026</t>
  </si>
  <si>
    <t>12カメラAIドライブレコーダー
（CRX3212）</t>
    <phoneticPr fontId="3"/>
  </si>
  <si>
    <t>1.AI搭載ドライブレコーダー
・ADAS/DMS機能搭載
・車両前方及び側方の死角検知機能搭載
2.オプションカメラを搭載することにより最大12チャンネルま
で拡張可能。また大容量SSDを使用することにより長時間録画可能。（最大2TBまで）
3. 最大フロントカメラQHD、後方カメラフルHD対応
4. 車速、ウインカーなど車両信号を接続可能
5. DMS（運転者モニタリング）カメラにより、運転者のわき
見、居眠り、携帯使用、喫煙を検知してイベントとして録画
し、運転者指導に役立てること可能
6.　別途特設カメラを取り付けることにより、車両前方の死角及び、側方の死角検知ができ、運転者に注意喚起を行ううことが可能。バスや大型トラックの死角の見える化を実現。 (https://www.dteg.co.jp/products/）</t>
    <rPh sb="27" eb="29">
      <t>トウサイ</t>
    </rPh>
    <rPh sb="31" eb="33">
      <t>シャリョウ</t>
    </rPh>
    <rPh sb="33" eb="35">
      <t>ゼンポウ</t>
    </rPh>
    <rPh sb="35" eb="36">
      <t>オヨ</t>
    </rPh>
    <rPh sb="37" eb="39">
      <t>ソクホウ</t>
    </rPh>
    <rPh sb="40" eb="42">
      <t>シカク</t>
    </rPh>
    <rPh sb="42" eb="44">
      <t>ケンチ</t>
    </rPh>
    <rPh sb="44" eb="46">
      <t>キノウ</t>
    </rPh>
    <rPh sb="46" eb="48">
      <t>トウサイ</t>
    </rPh>
    <rPh sb="88" eb="91">
      <t>ダイヨウリョウ</t>
    </rPh>
    <rPh sb="95" eb="97">
      <t>シヨウ</t>
    </rPh>
    <rPh sb="104" eb="107">
      <t>チョウジカン</t>
    </rPh>
    <rPh sb="107" eb="109">
      <t>ロクガ</t>
    </rPh>
    <rPh sb="109" eb="111">
      <t>カノウ</t>
    </rPh>
    <rPh sb="113" eb="115">
      <t>サイダイ</t>
    </rPh>
    <rPh sb="252" eb="254">
      <t>ベット</t>
    </rPh>
    <rPh sb="254" eb="256">
      <t>トクセツ</t>
    </rPh>
    <rPh sb="260" eb="261">
      <t>ト</t>
    </rPh>
    <rPh sb="262" eb="263">
      <t>ツ</t>
    </rPh>
    <rPh sb="271" eb="273">
      <t>シャリョウ</t>
    </rPh>
    <rPh sb="273" eb="275">
      <t>ゼンポウ</t>
    </rPh>
    <rPh sb="276" eb="278">
      <t>シカク</t>
    </rPh>
    <rPh sb="278" eb="279">
      <t>オヨ</t>
    </rPh>
    <rPh sb="281" eb="283">
      <t>ソクホウ</t>
    </rPh>
    <rPh sb="284" eb="286">
      <t>シカク</t>
    </rPh>
    <rPh sb="286" eb="288">
      <t>ケンチ</t>
    </rPh>
    <rPh sb="292" eb="295">
      <t>ウンテンシャ</t>
    </rPh>
    <rPh sb="296" eb="298">
      <t>チュウイ</t>
    </rPh>
    <rPh sb="298" eb="300">
      <t>カンキ</t>
    </rPh>
    <rPh sb="301" eb="302">
      <t>オコナ</t>
    </rPh>
    <rPh sb="307" eb="309">
      <t>カノウ</t>
    </rPh>
    <rPh sb="313" eb="315">
      <t>オオガタ</t>
    </rPh>
    <rPh sb="320" eb="322">
      <t>シカク</t>
    </rPh>
    <rPh sb="323" eb="324">
      <t>ミ</t>
    </rPh>
    <rPh sb="326" eb="327">
      <t>カ</t>
    </rPh>
    <rPh sb="328" eb="330">
      <t>ジツゲン</t>
    </rPh>
    <phoneticPr fontId="3"/>
  </si>
  <si>
    <t>U2027</t>
  </si>
  <si>
    <t>8カメラ対応通信型ドライブレコーダー
（CL-8CMⅡ）</t>
    <phoneticPr fontId="3"/>
  </si>
  <si>
    <t>最大8カメラまでの高画質映像録画とドライバーの危
険運転を同時に管理・分析し、事故軽減に向けた効果的な安全運転指導が可能。
車速・RPM・左/右ウインカー・ブレーキ・バックの車両
信号のほか8系統入力により前/後ドア開閉等の記録が可能。
(https://www.tokai-clarion.co.jp/product/)</t>
    <phoneticPr fontId="3"/>
  </si>
  <si>
    <t>東海クラリオン株式会社
（052-331-4461）</t>
    <rPh sb="0" eb="2">
      <t>トウカイ</t>
    </rPh>
    <rPh sb="7" eb="11">
      <t>カブシキガイシャ</t>
    </rPh>
    <phoneticPr fontId="3"/>
  </si>
  <si>
    <t>U2028</t>
  </si>
  <si>
    <t>8カメラ対応通信型ドライブレコーダー
（CL-8CMⅡ-SA）</t>
    <phoneticPr fontId="3"/>
  </si>
  <si>
    <t>最大8カメラまでの高画質映像録画とドライバーの危険運転を同時に管理・分析し、事故軽減に向けた効果的な安全運転指導が可能。車速・RPM・左/右ウインカー・ブレーキ・バックの車両信号のほか8系統入力により前/後ドア開閉等の記録が可能。通信サービスに対応し、リアルタイム動画の取得や車両現在位置・走行履歴・帳票出力などを管理者パソコンで一括管理が可能。
通信を利用したアルコールチェックサービス対応
(https://www.tokai-clarion.co.jp/product/)</t>
    <phoneticPr fontId="3"/>
  </si>
  <si>
    <t>U2029</t>
  </si>
  <si>
    <t>4カメラ対応ドライブレコーダー
（TX4000）</t>
    <phoneticPr fontId="3"/>
  </si>
  <si>
    <t>1.　最大4カメラまで拡張可能
2.　リモコンによる緊急録画に対応
3.　デジタル式運行記録計等と連動可能
(https://www.tokai-clarion.co.jp/product/)</t>
    <phoneticPr fontId="3"/>
  </si>
  <si>
    <t>U2030</t>
  </si>
  <si>
    <t>4カメラ対応ドライブレコーダー（TX4000-SA）</t>
    <phoneticPr fontId="3"/>
  </si>
  <si>
    <t>1.　最大4カメラまで拡張可能
2.　リモコンによる緊急録画に対応
3.　通信サービス対応
4.　デジタル式運行記録計等と連動可能
5.　通信を利用したアルコールチェックサービス対応
(https://www.tokai-clarion.co.jp/product/)</t>
    <phoneticPr fontId="3"/>
  </si>
  <si>
    <t>U2031</t>
  </si>
  <si>
    <t>2カメラ対応ドライブレコーダー
（TX2100）</t>
    <phoneticPr fontId="3"/>
  </si>
  <si>
    <t>1.　オプションカメラ対応
2.　前後フルHD対応
3.　車速、ウインカーなど車両信号を接続可能
(https://www.tokai-clarion.co.jp/driverecorder/)</t>
    <phoneticPr fontId="3"/>
  </si>
  <si>
    <t>U2032</t>
  </si>
  <si>
    <t>2カメラ対応ドライブレコーダー
（TX2100-SA）</t>
    <phoneticPr fontId="3"/>
  </si>
  <si>
    <t>1.　オプションカメラ対応
2.　前後フルHD対応
3.　車速、ウインカーなど車両信号を接続可能
4.　通信サービス対応
5.　通信を利用したアルコールチェックサービス対応
(https://www.tokai-clarion.co.jp/driverecorder/)</t>
    <phoneticPr fontId="3"/>
  </si>
  <si>
    <t>U2033</t>
  </si>
  <si>
    <t>Tough More-Eye X
（THD-501X）</t>
    <phoneticPr fontId="3"/>
  </si>
  <si>
    <t>トラック、バス、タクシーといった業務車両向けに特化
した信頼性の高いドライブレコーダー。
SDカードのフォーマットフリー、ウインカー信号やブ
レーキ信号との連動、デジタコ連動等業務車両で要求
される要件を追求した仕様。
（https://www.elmo.co.jp/product/automobile/thd-501x/）</t>
    <phoneticPr fontId="3"/>
  </si>
  <si>
    <t>U2034</t>
  </si>
  <si>
    <t>Tough More-Eye360
（THD-601B）</t>
    <phoneticPr fontId="3"/>
  </si>
  <si>
    <t>THD-501Xの基本機能を踏襲しつつ、前後２カメラ内
蔵３６０度録画に対応。
Wi-Fiモジュールを搭載し、外部機器連動など拡張性
に対応。
（https://www.elmo.co.jp/product/automobile/thd-601b/）</t>
    <phoneticPr fontId="3"/>
  </si>
  <si>
    <t>U2035</t>
  </si>
  <si>
    <t>通信型ドライブレコーダー
（STZ－DR10）</t>
    <phoneticPr fontId="3"/>
  </si>
  <si>
    <t>・常時録画・イベント録画・手動録画・駐車録画・静止画記録など多様な記録モードに対応。
・GPS（GLONASS/QZSS）や加速度センサー、地磁気センサー、気圧センサーなどを搭載し、運行状況を多角的に記録。
・LTE通信、Wi-Fi、Bluetooth（BLE）に対応し、クラウド連携やリアルタイムデータ送信が可能。
・ADAS/DMS機能やVoIP、マルチユーザー対応など、業務用としての機能を備える 。</t>
    <phoneticPr fontId="3"/>
  </si>
  <si>
    <r>
      <t xml:space="preserve">株式会社JVCケンウッド
</t>
    </r>
    <r>
      <rPr>
        <sz val="11"/>
        <rFont val="游ゴシック"/>
        <family val="3"/>
        <charset val="128"/>
        <scheme val="minor"/>
      </rPr>
      <t>045-444-5351</t>
    </r>
    <r>
      <rPr>
        <sz val="11"/>
        <rFont val="游ゴシック"/>
        <family val="2"/>
        <charset val="128"/>
        <scheme val="minor"/>
      </rPr>
      <t xml:space="preserve">
E-mail：</t>
    </r>
    <r>
      <rPr>
        <sz val="11"/>
        <rFont val="游ゴシック"/>
        <family val="3"/>
        <charset val="128"/>
        <scheme val="minor"/>
      </rPr>
      <t>MT_PLANNINGSALES_1-2_JKC@jvckenwood.com</t>
    </r>
    <rPh sb="0" eb="4">
      <t>カブシキガイシャ</t>
    </rPh>
    <phoneticPr fontId="3"/>
  </si>
  <si>
    <t>U2036</t>
  </si>
  <si>
    <t>通信型ドライブレコーダー
（STZ－DR20J）</t>
    <phoneticPr fontId="3"/>
  </si>
  <si>
    <t>・STZ-DR10の上位モデルとして開発された通信型ドライブレコーダー。
・SoCアップグレードにより、ADAS/DMS等で使用するAI関連の精度向上に使うことが可能。
・国内主要4キャリア(KDDI, SB, 楽天)およびMVNOに対応。Bluetooth 5.1に対応。
・本体カメラに加え、2つのセカンドカメラに対応可能。</t>
    <phoneticPr fontId="3"/>
  </si>
  <si>
    <t>U2037</t>
  </si>
  <si>
    <t>ロジどら
（EDR-0000）</t>
    <phoneticPr fontId="3"/>
  </si>
  <si>
    <t>AI機能搭載 LTE対応２CH通信型ドライブレコーダー
車線逸脱検知機能をはじめ、わき見運転・疲労・スマホ
検知など、運転素行を細かく監視。イベント情報はクラウド
サーバーで動画を保存。機器本体のボタンを押すことで
イベント発生時点からおよそ3分間の動画データを遡ってSDカードに保存するバックアップ機能付き。
（https://systec2000.com/service/logidra/）</t>
    <phoneticPr fontId="3"/>
  </si>
  <si>
    <t>株式会社システック
（050-3802-2132）</t>
    <phoneticPr fontId="3"/>
  </si>
  <si>
    <t>U2038</t>
  </si>
  <si>
    <t>ロジどら２
（EDDR-3000）
（EDDR-3100）</t>
    <phoneticPr fontId="3"/>
  </si>
  <si>
    <t>1. 高画質録画
　　・フルHD（200万画素）対応で録画品質は鮮明。
　　・STARVIS SONY製IMX307イメージセンサーを搭載した暗所でも鮮明な映像を記録。
２．クラウドデジタコとの連携
　　・「ロジこんぱす2」と接続することで、映像・走行・労務データの一元管理が可能。
　　・危険運転の映像がリアルタイムで管理者に通知される。
３．安全運転支援アラート機能
　　・速度超過・急加速・急ブレーキ・アイドリングなどの危険挙動を検知。
　　・音声や画面表示による警告で運転者に注意を促し、安全運転を支援。
(https://systec2000.com/service/logidra/)</t>
    <rPh sb="51" eb="52">
      <t>セイ</t>
    </rPh>
    <rPh sb="67" eb="69">
      <t>トウサイ</t>
    </rPh>
    <rPh sb="71" eb="73">
      <t>アンショ</t>
    </rPh>
    <rPh sb="75" eb="77">
      <t>センメイ</t>
    </rPh>
    <rPh sb="78" eb="80">
      <t>エイゾウ</t>
    </rPh>
    <rPh sb="81" eb="83">
      <t>キロク</t>
    </rPh>
    <phoneticPr fontId="3"/>
  </si>
  <si>
    <t>U2039</t>
  </si>
  <si>
    <t xml:space="preserve">ドライブレコーダ
（YAZAC-eye3）
（YAZAC-3Lite）
（YAZAC-3LDW）
（YAZAC-3LiteLDW）
</t>
    <phoneticPr fontId="3"/>
  </si>
  <si>
    <t>トリガ記録と常時記録のW記録が可能（ http://www.yazaki-keiso.com/product/yazac_eye3.html ）</t>
    <rPh sb="15" eb="17">
      <t>カノウ</t>
    </rPh>
    <phoneticPr fontId="3"/>
  </si>
  <si>
    <t>U2040</t>
  </si>
  <si>
    <t>ドライブレコーダ
（YTX-4000）</t>
    <phoneticPr fontId="3"/>
  </si>
  <si>
    <t>トリガ記録と常時記録のW記録が可能で、運行中の速度及びエンジン回転を記録する「運行ﾃﾞｰﾀ収集」機能を備える。</t>
  </si>
  <si>
    <t>U2041</t>
  </si>
  <si>
    <t>通信型ドライブレコーダー
（MV11-DCV02A）</t>
    <phoneticPr fontId="3"/>
  </si>
  <si>
    <t>サービス名「DRIVE CHART」
車内外のカメラの映像を画像認識技術でリアルタイム
に分析。さらにGPSや加速度センサーのデータに加え
地図情報などを組み合わせることで、一時不停止、脇
見、車間距離不足、制限速度超過などが検出され、よ
り潜在的な危険を把握し事故予防することができま
す。
運転内容はスコアや危険シーンの動画で振り返ること
ができます。さらにドライバーへ発する警報を備えるた
め、日々の安全管理と危機回避を組み合わせて事故
削減に取り組むことができます
(https://drive-chart.com/)</t>
    <phoneticPr fontId="3"/>
  </si>
  <si>
    <t>GO株式会社
（050-3177-2309）</t>
    <rPh sb="2" eb="6">
      <t>カブシキガイシャ</t>
    </rPh>
    <phoneticPr fontId="3"/>
  </si>
  <si>
    <t>U2042</t>
  </si>
  <si>
    <t>DTS-DR1T
(FV710DR1T)</t>
    <phoneticPr fontId="3"/>
  </si>
  <si>
    <t>AI搭載通信型ドライブレコーダー。簡易日報作成、動態管理、動画取得機能により運行管理者業務を支援し、またドライブレコーダーの動画解析によって安全運転をサポート。
(https://www.transtron.com/itp/products/dts-dr1t.html)</t>
    <phoneticPr fontId="3"/>
  </si>
  <si>
    <t>令和７年度　運行管理の高度化認定機器一覧</t>
    <rPh sb="0" eb="2">
      <t>レイワ</t>
    </rPh>
    <rPh sb="3" eb="5">
      <t>ネンド</t>
    </rPh>
    <rPh sb="6" eb="8">
      <t>ウンコウ</t>
    </rPh>
    <rPh sb="8" eb="10">
      <t>カンリ</t>
    </rPh>
    <rPh sb="11" eb="14">
      <t>コウドカ</t>
    </rPh>
    <rPh sb="14" eb="16">
      <t>ニンテイ</t>
    </rPh>
    <rPh sb="16" eb="18">
      <t>キキ</t>
    </rPh>
    <rPh sb="18" eb="20">
      <t>イチラン</t>
    </rPh>
    <phoneticPr fontId="3"/>
  </si>
  <si>
    <t>◆デジドラ一体型</t>
    <phoneticPr fontId="3"/>
  </si>
  <si>
    <t>U3001</t>
    <phoneticPr fontId="3"/>
  </si>
  <si>
    <t>SR Advance
（M626）</t>
    <phoneticPr fontId="3"/>
  </si>
  <si>
    <t>動態管理・運行管理・安全管理を兼ね備えたフルHD対応のドラレコとデジタコの一体型。
ヒヤリハットだけではなく日常の運転操作もカバーする安全運転診断機能に加え、危険挙動等メール通知・リアルタイム映像確認機能、別売のDMS（わき見・居眠り・ながら運転検知、警告）により安全管理をさらに強化。
（https://www.datatec.co.jp/product/sr-advance/）</t>
    <phoneticPr fontId="3"/>
  </si>
  <si>
    <t>U3002</t>
  </si>
  <si>
    <t>SR Connect
（M619）</t>
    <phoneticPr fontId="3"/>
  </si>
  <si>
    <t>デジタル式運行記録計及びドライブレコーダ
機能に加え、カードレス運用の通信機能で
SR-WEB解析システムでインターネット経由
での運用が可能。更に、NFCにより運転者
識別も可能となる。
（http://www.datatec.co.jp/product/sr-connect/）</t>
    <phoneticPr fontId="3"/>
  </si>
  <si>
    <t>U3003</t>
  </si>
  <si>
    <t>デジタルタコグラフ
（C500）</t>
    <phoneticPr fontId="3"/>
  </si>
  <si>
    <t>U3004</t>
  </si>
  <si>
    <t>8カメラ対応通信型ドライブレコーダー
（CF-8000T）</t>
    <phoneticPr fontId="3"/>
  </si>
  <si>
    <t xml:space="preserve">FHD画質で最大8カメラ対応可能なデジタルタコグラフ一体型ドライブレコーダー
高画質と堅牢性を兼ね備えた業務用モデル
（https://www.clarion.com/jp/ja/product/detail/104/）
</t>
    <phoneticPr fontId="3"/>
  </si>
  <si>
    <t>U3005</t>
  </si>
  <si>
    <t>U3006</t>
  </si>
  <si>
    <t>U3007</t>
  </si>
  <si>
    <t>U3008</t>
  </si>
  <si>
    <t>U3009</t>
  </si>
  <si>
    <t>U3010</t>
  </si>
  <si>
    <t>ドライブレコーダ
（YAZAC-eye3T）
（YAZAC-3TLDW）</t>
    <phoneticPr fontId="3"/>
  </si>
  <si>
    <t>トリガ記録と常時記録のW記録が可能（https://www.yazaki-keiso.com/product/yazac_eye3t/）</t>
  </si>
  <si>
    <t>◆通信機能付デジドラ一体型</t>
    <rPh sb="1" eb="3">
      <t>ツウシン</t>
    </rPh>
    <rPh sb="3" eb="5">
      <t>キノウ</t>
    </rPh>
    <rPh sb="5" eb="6">
      <t>ツ</t>
    </rPh>
    <phoneticPr fontId="3"/>
  </si>
  <si>
    <t>U4001</t>
    <phoneticPr fontId="3"/>
  </si>
  <si>
    <t>U4002</t>
  </si>
  <si>
    <t>U4003</t>
  </si>
  <si>
    <t>U4004</t>
  </si>
  <si>
    <t>ドライブレコーダー
（DRHV-5100）</t>
    <phoneticPr fontId="3"/>
  </si>
  <si>
    <t>DRHV-5100は車両運行時のカメラ映像/マイク音声/時刻/車速/デジタコ情報/エンジン回転数/GPS座標/3方向加速度/ウィンカーやバックなどの信号入力などを記録する多機能ドライブレコーダーです。国土交通省指定のデジタル式運行記録計基準の運行データが記録されます。通信機能があり、記録映像の取り出しやリアルタイム映像転送にも対応しています。
最大で8CHのカメラを接続できます。HDカメラ入力は2CHです。
(https://www.resonant-systems.com/product/drhv-5100)</t>
    <rPh sb="10" eb="15">
      <t>シャリョウウンコウジ</t>
    </rPh>
    <rPh sb="19" eb="21">
      <t>エイゾウ</t>
    </rPh>
    <rPh sb="25" eb="27">
      <t>オンセイ</t>
    </rPh>
    <rPh sb="28" eb="30">
      <t>ジコク</t>
    </rPh>
    <rPh sb="31" eb="33">
      <t>シャソク</t>
    </rPh>
    <rPh sb="38" eb="40">
      <t>ジョウホウ</t>
    </rPh>
    <rPh sb="45" eb="47">
      <t>カイテン</t>
    </rPh>
    <rPh sb="47" eb="48">
      <t>スウ</t>
    </rPh>
    <rPh sb="52" eb="54">
      <t>ザヒョウ</t>
    </rPh>
    <rPh sb="56" eb="58">
      <t>ホウコウ</t>
    </rPh>
    <rPh sb="58" eb="61">
      <t>カソクド</t>
    </rPh>
    <rPh sb="74" eb="76">
      <t>シンゴウ</t>
    </rPh>
    <rPh sb="76" eb="78">
      <t>ニュウリョク</t>
    </rPh>
    <rPh sb="81" eb="83">
      <t>キロク</t>
    </rPh>
    <rPh sb="85" eb="88">
      <t>タキノウ</t>
    </rPh>
    <rPh sb="100" eb="107">
      <t>コクドコウツウショウシテイ</t>
    </rPh>
    <rPh sb="112" eb="113">
      <t>シキ</t>
    </rPh>
    <rPh sb="173" eb="175">
      <t>サイダイ</t>
    </rPh>
    <rPh sb="184" eb="186">
      <t>セツゾク</t>
    </rPh>
    <rPh sb="196" eb="198">
      <t>ニュウリョク</t>
    </rPh>
    <phoneticPr fontId="3"/>
  </si>
  <si>
    <t>株式会社レゾナント・システムズ
(045-503-3121）</t>
    <rPh sb="0" eb="4">
      <t>カブシキガイシャ</t>
    </rPh>
    <phoneticPr fontId="3"/>
  </si>
  <si>
    <t>U4005</t>
  </si>
  <si>
    <t>ドライブレコーダー
（DRHV-6100）</t>
    <phoneticPr fontId="3"/>
  </si>
  <si>
    <t>DRHV-6100は車両運行時のカメラ映像/マイク音声/時刻/車速/デジタコ情報/エンジン回転数/GPS座標/3方向加速度/ウィンカーやバックなどの信号入力などを記録する多機能ドライブレコーダーです。国土交通省指定のデジタル式運行記録計基準の運行データが記録されます。通信機能があり、記録映像の取り出しやリアルタイム映像転送にも対応しています。
最大で12CHのHDカメラを接続できます。
(https://www.resonant-systems.com/product/drhv)</t>
    <rPh sb="10" eb="15">
      <t>シャリョウウンコウジ</t>
    </rPh>
    <rPh sb="19" eb="21">
      <t>エイゾウ</t>
    </rPh>
    <rPh sb="25" eb="27">
      <t>オンセイ</t>
    </rPh>
    <rPh sb="28" eb="30">
      <t>ジコク</t>
    </rPh>
    <rPh sb="31" eb="33">
      <t>シャソク</t>
    </rPh>
    <rPh sb="38" eb="40">
      <t>ジョウホウ</t>
    </rPh>
    <rPh sb="45" eb="47">
      <t>カイテン</t>
    </rPh>
    <rPh sb="47" eb="48">
      <t>スウ</t>
    </rPh>
    <rPh sb="52" eb="54">
      <t>ザヒョウ</t>
    </rPh>
    <rPh sb="56" eb="58">
      <t>ホウコウ</t>
    </rPh>
    <rPh sb="58" eb="61">
      <t>カソクド</t>
    </rPh>
    <rPh sb="74" eb="76">
      <t>シンゴウ</t>
    </rPh>
    <rPh sb="76" eb="78">
      <t>ニュウリョク</t>
    </rPh>
    <rPh sb="81" eb="83">
      <t>キロク</t>
    </rPh>
    <rPh sb="85" eb="88">
      <t>タキノウ</t>
    </rPh>
    <rPh sb="100" eb="107">
      <t>コクドコウツウショウシテイ</t>
    </rPh>
    <rPh sb="112" eb="113">
      <t>シキ</t>
    </rPh>
    <rPh sb="173" eb="175">
      <t>サイダイ</t>
    </rPh>
    <rPh sb="187" eb="189">
      <t>セツゾク</t>
    </rPh>
    <phoneticPr fontId="3"/>
  </si>
  <si>
    <t>U4006</t>
  </si>
  <si>
    <t>6カメラ対応通信型ドライブレコーダー
（CF-6000）</t>
    <phoneticPr fontId="3"/>
  </si>
  <si>
    <t>独自の運転診断で運転の癖を可視化、クラウドサービスでドライバーの運転意識向上をサポート。
最大6カメラまで対応可能なデジタルタコグラフ一体型ドライブレコーダー。
（https://www.clarion.com/jp/ja/product/detail/88/）</t>
    <phoneticPr fontId="3"/>
  </si>
  <si>
    <t>U4007</t>
  </si>
  <si>
    <t>8カメラ対応通信型ドライブレコーダー
（CF-8000T-SA）</t>
    <phoneticPr fontId="3"/>
  </si>
  <si>
    <t xml:space="preserve">FHD画質で最大8カメラ対応可能なデジタルタコグラフ一体型ドライブレコーダー
高画質と堅牢性を兼ね備えた業務用モデル
クラウドサービスでドライバーの安全運転意識向上をサポート
クラウド型車両管理サービス「SAFE-DR」契約モデル
（https://www.clarion.com/jp/ja/product/detail/104/）
</t>
    <phoneticPr fontId="3"/>
  </si>
  <si>
    <t>U4008</t>
  </si>
  <si>
    <t>U4009</t>
  </si>
  <si>
    <t>U4010</t>
  </si>
  <si>
    <t>U4011</t>
  </si>
  <si>
    <t>汎用版22型MIMAMORI
（TDⅡ-94）</t>
    <phoneticPr fontId="3"/>
  </si>
  <si>
    <t>国土交通省認定のデジタル式運行記録
計です。ドライブレコーダーの性能要件告示適合です。
本品を取り付けることによってクラウド型の運行管理サービス(動態管理・ECO安全運転指導・労務管理など)をご利用いただけます。
別途契約によりドライブレコーダー機能および商用車ナビゲーション機能もご利用いただけます。
また、ビデオ通話で対面のIT点呼を行うことが可能です。
(https://www.isuzu.co.jp/cv/cost/mimamori/)</t>
    <phoneticPr fontId="3"/>
  </si>
  <si>
    <t>U4012</t>
  </si>
  <si>
    <t>アップグレードデバイス
（TDⅡ-94）</t>
    <phoneticPr fontId="3"/>
  </si>
  <si>
    <t>国土交通省認定のデジタル式運行記録計です。ドライブレコーダーの性能要件告示適合です。
センターディスプレイ版22型MIMAMORIでドライブレコーダー及び商用車ナビ機能をご利用するための機器です。クラウド型の運行管理サービス(動態管理・ECO安全運転指導・労務管理など)もご利用いただけます。
(https://www.isuzu.co.jp/cv/cost/mimamori/)</t>
    <rPh sb="53" eb="54">
      <t>バン</t>
    </rPh>
    <rPh sb="56" eb="57">
      <t>ガタ</t>
    </rPh>
    <rPh sb="75" eb="76">
      <t>オヨ</t>
    </rPh>
    <rPh sb="77" eb="80">
      <t>ショウヨウシャ</t>
    </rPh>
    <rPh sb="82" eb="84">
      <t>キノウ</t>
    </rPh>
    <rPh sb="86" eb="88">
      <t>リヨウ</t>
    </rPh>
    <rPh sb="93" eb="95">
      <t>キキ</t>
    </rPh>
    <phoneticPr fontId="3"/>
  </si>
  <si>
    <t>U4013</t>
  </si>
  <si>
    <t>国土交通省認定のデジタル式運行記録計。
クラウド型の運行管理サービス(動態管理・労務管理・安全
運転指導)をご利用いただけます。
大型タッチパネルの採用により、見やすく操作も直感的に
行えます。
(https://www.udtrucks.com/japan/serviceparts/
mimamori/)</t>
    <phoneticPr fontId="3"/>
  </si>
  <si>
    <t>U4014</t>
  </si>
  <si>
    <t>DTS-D1D
（FV710D1D）
（FV710D1D2）</t>
    <phoneticPr fontId="3"/>
  </si>
  <si>
    <t>ドライブレコーダーの性能要件告示適合
本製品をクラウド通信システムを介して運行管理者が、 運転手の運転状況（危険運転情報等）がリアルタイム で認知することができる。
この情報を管理することで運転手の安全運転指導が可能。
（https://www.transtron.com/itp/products/dts-d1d.html）</t>
    <phoneticPr fontId="3"/>
  </si>
  <si>
    <t>U4015</t>
  </si>
  <si>
    <t>DTS-D2D
（FV710D2D）
（FV710D2D2）
（FV710D2D2L）</t>
    <phoneticPr fontId="3"/>
  </si>
  <si>
    <t>U4016</t>
  </si>
  <si>
    <t>DTS-D2X
（FV710D2X）
（FV710D2X2）</t>
    <phoneticPr fontId="3"/>
  </si>
  <si>
    <t>U4017</t>
  </si>
  <si>
    <t>DTS-G1D
（FV710G1D）
（FV710G1D2）</t>
    <phoneticPr fontId="3"/>
  </si>
  <si>
    <t>商用車対応ナビゲーション標準搭載
ドライブレコーダーの性能要件告示適合
本製品をクラウド通信システムを介して運行管理者が、 
運転手の運転状況（危険運転情報等）を、リアルタイムで
認知することができる。
この情報を管理することで、運転手の安全運転指導も
可能。
ビデオ通話でのIT点呼機能も利用可能。
カメラ無し(デジタコ専用）、カメラ有り(ドラレコ一体型通信デジタコ)の選択可能。
(https://www.transtron.com/itp/products/dts-g1d3.html)</t>
    <phoneticPr fontId="3"/>
  </si>
  <si>
    <t>U4018</t>
  </si>
  <si>
    <t>商用車対応ナビゲーション標準搭載
ドライブレコーダーの性能要件告示適合
本製品をクラウド通信システムを介して運行管理者が、運転手の運転状況（危険運転情報等）をリアルタイムで認知することができる。
この情報を管理することで運転手の安全運転指導が可能。
カメラ無し(デジタコ専用）、カメラ有り(ドラレコ一体型通信デジタコ)の選択可能。
(https://www.transtron.com/itp/products/dts-g1d3.html)</t>
    <rPh sb="118" eb="120">
      <t>シドウ</t>
    </rPh>
    <rPh sb="121" eb="123">
      <t>カノウ</t>
    </rPh>
    <phoneticPr fontId="3"/>
  </si>
  <si>
    <t>U4019</t>
  </si>
  <si>
    <t>1DINサイズのタッチパネル搭載
ドライブレコーダーの性能要件告示適合
本製品をクラウド通信システムを介して運行管理者が、運転手の運転状況（危険運転情報等）をリアルタイムで認知することができる。
この情報を管理することで運転手の安全運転指導が可能。
ビデオ通話で対面のIT点呼機能搭載可能。
カメラ無し(デジタコ専用）、カメラ有り(ドラレコ一体型通信デジタコ)の選択可能。
（https://www.transtron.com/itp/products/dts-g1o.html）</t>
    <phoneticPr fontId="3"/>
  </si>
  <si>
    <t>U4020</t>
  </si>
  <si>
    <t>U4021</t>
  </si>
  <si>
    <t>２-1．補助対象経費（車載器or事務所機器）</t>
    <phoneticPr fontId="3"/>
  </si>
  <si>
    <t>機器コード番号</t>
    <rPh sb="0" eb="2">
      <t>キキ</t>
    </rPh>
    <rPh sb="5" eb="7">
      <t>バンゴウ</t>
    </rPh>
    <phoneticPr fontId="3"/>
  </si>
  <si>
    <t>車載器or事務所機器</t>
    <rPh sb="0" eb="3">
      <t>シャサイキ</t>
    </rPh>
    <rPh sb="5" eb="7">
      <t>ジム</t>
    </rPh>
    <rPh sb="7" eb="8">
      <t>ショ</t>
    </rPh>
    <rPh sb="8" eb="10">
      <t>キキ</t>
    </rPh>
    <phoneticPr fontId="3"/>
  </si>
  <si>
    <t>機器名称（型式）</t>
    <rPh sb="2" eb="4">
      <t>メイショウ</t>
    </rPh>
    <rPh sb="5" eb="7">
      <t>カタシキ</t>
    </rPh>
    <phoneticPr fontId="3"/>
  </si>
  <si>
    <t>メーカー名</t>
    <rPh sb="4" eb="5">
      <t>メイ</t>
    </rPh>
    <phoneticPr fontId="3"/>
  </si>
  <si>
    <t>２-2．補助対象経費（その他機器）</t>
    <phoneticPr fontId="3"/>
  </si>
  <si>
    <t>D7で選択した対象となる経費項目</t>
    <rPh sb="3" eb="5">
      <t>センタク</t>
    </rPh>
    <rPh sb="7" eb="9">
      <t>タイショウ</t>
    </rPh>
    <rPh sb="14" eb="16">
      <t>コウモク</t>
    </rPh>
    <phoneticPr fontId="3"/>
  </si>
  <si>
    <t>「２-1．補助対象経費」の取得に際して、付属する機器等の取得費のみを記載すること。</t>
    <rPh sb="13" eb="15">
      <t>シュトク</t>
    </rPh>
    <rPh sb="16" eb="17">
      <t>サイ</t>
    </rPh>
    <rPh sb="20" eb="22">
      <t>フゾク</t>
    </rPh>
    <rPh sb="24" eb="26">
      <t>キキ</t>
    </rPh>
    <rPh sb="26" eb="27">
      <t>トウ</t>
    </rPh>
    <rPh sb="28" eb="30">
      <t>シュトク</t>
    </rPh>
    <rPh sb="30" eb="31">
      <t>ヒ</t>
    </rPh>
    <rPh sb="34" eb="36">
      <t>キサイ</t>
    </rPh>
    <phoneticPr fontId="3"/>
  </si>
  <si>
    <t>機器コード判定</t>
    <rPh sb="0" eb="2">
      <t>キキ</t>
    </rPh>
    <rPh sb="5" eb="7">
      <t>ハンテイ</t>
    </rPh>
    <phoneticPr fontId="3"/>
  </si>
  <si>
    <t>経 費 使 用 明 細 書</t>
    <phoneticPr fontId="3"/>
  </si>
  <si>
    <t>・補助申請者がリース事業者の場合：貸渡し先運送事業者名</t>
    <phoneticPr fontId="3"/>
  </si>
  <si>
    <t>車載器or事務所機器</t>
    <rPh sb="0" eb="3">
      <t>シャサイキ</t>
    </rPh>
    <rPh sb="5" eb="10">
      <t>ジムショキキ</t>
    </rPh>
    <phoneticPr fontId="3"/>
  </si>
  <si>
    <t>補助対象経費合計：</t>
    <phoneticPr fontId="3"/>
  </si>
  <si>
    <t>補助率（補助対象経費合計×1/3）：</t>
    <phoneticPr fontId="3"/>
  </si>
  <si>
    <t>一体型</t>
    <rPh sb="0" eb="3">
      <t>イッタイガタ</t>
    </rPh>
    <phoneticPr fontId="3"/>
  </si>
  <si>
    <t>分類</t>
    <rPh sb="0" eb="2">
      <t>ブンルイ</t>
    </rPh>
    <phoneticPr fontId="3"/>
  </si>
  <si>
    <t>車載器</t>
    <rPh sb="0" eb="3">
      <t>シャサイキ</t>
    </rPh>
    <phoneticPr fontId="3"/>
  </si>
  <si>
    <t>デジタル式運行記録計</t>
    <phoneticPr fontId="3"/>
  </si>
  <si>
    <t>映像記録型ドライブレコーダー</t>
  </si>
  <si>
    <t>通信機能付き一体型</t>
  </si>
  <si>
    <t>円　　　　　</t>
    <rPh sb="0" eb="1">
      <t>エン</t>
    </rPh>
    <phoneticPr fontId="3"/>
  </si>
  <si>
    <t>映像記録型ドライブレコーダー</t>
    <phoneticPr fontId="3"/>
  </si>
  <si>
    <t>通信機能付き一体型</t>
    <phoneticPr fontId="3"/>
  </si>
  <si>
    <t>（　                                　　　）</t>
    <phoneticPr fontId="3"/>
  </si>
  <si>
    <t>デジタル式運行記録計 or
映像記録型ドライブレコーダー or
一体型 or
通信機能付き一体型</t>
    <rPh sb="32" eb="35">
      <t>イッタイガタ</t>
    </rPh>
    <phoneticPr fontId="3"/>
  </si>
  <si>
    <t>車載器</t>
  </si>
  <si>
    <t>デジタル式運行記録計</t>
  </si>
  <si>
    <t>一体型</t>
  </si>
  <si>
    <t>通信機能付き一体型</t>
    <phoneticPr fontId="3"/>
  </si>
  <si>
    <t>デジタル式運行記録計
算出用台数合計</t>
    <rPh sb="11" eb="13">
      <t>サンシュツ</t>
    </rPh>
    <rPh sb="13" eb="14">
      <t>ヨウ</t>
    </rPh>
    <rPh sb="14" eb="16">
      <t>ダイスウ</t>
    </rPh>
    <rPh sb="16" eb="18">
      <t>ゴウケイ</t>
    </rPh>
    <phoneticPr fontId="3"/>
  </si>
  <si>
    <t>映像記録型ドライブレコーダー
算出用台数合計</t>
    <rPh sb="15" eb="17">
      <t>サンシュツ</t>
    </rPh>
    <rPh sb="17" eb="18">
      <t>ヨウ</t>
    </rPh>
    <rPh sb="18" eb="20">
      <t>ダイスウ</t>
    </rPh>
    <rPh sb="20" eb="22">
      <t>ゴウケイ</t>
    </rPh>
    <phoneticPr fontId="3"/>
  </si>
  <si>
    <t>一体型
算出用台数合計</t>
    <rPh sb="0" eb="3">
      <t>イッタイガタ</t>
    </rPh>
    <rPh sb="4" eb="6">
      <t>サンシュツ</t>
    </rPh>
    <rPh sb="6" eb="7">
      <t>ヨウ</t>
    </rPh>
    <rPh sb="7" eb="9">
      <t>ダイスウ</t>
    </rPh>
    <rPh sb="9" eb="11">
      <t>ゴウケイ</t>
    </rPh>
    <phoneticPr fontId="3"/>
  </si>
  <si>
    <t>通信機能付き一体型
算出用台数合計</t>
    <rPh sb="10" eb="12">
      <t>サンシュツ</t>
    </rPh>
    <rPh sb="12" eb="13">
      <t>ヨウ</t>
    </rPh>
    <rPh sb="13" eb="15">
      <t>ダイスウ</t>
    </rPh>
    <rPh sb="15" eb="17">
      <t>ゴウケイ</t>
    </rPh>
    <phoneticPr fontId="3"/>
  </si>
  <si>
    <t>【車載器（デジタル式運行記録計）の補助対象経費の算出】</t>
    <rPh sb="17" eb="19">
      <t>ホジョ</t>
    </rPh>
    <rPh sb="19" eb="21">
      <t>タイショウ</t>
    </rPh>
    <rPh sb="21" eb="23">
      <t>ケイヒ</t>
    </rPh>
    <rPh sb="24" eb="26">
      <t>サンシュツ</t>
    </rPh>
    <phoneticPr fontId="3"/>
  </si>
  <si>
    <t>【車載器（映像記録型ドライブレコーダー）の補助対象経費の算出】</t>
    <rPh sb="21" eb="23">
      <t>ホジョ</t>
    </rPh>
    <rPh sb="23" eb="25">
      <t>タイショウ</t>
    </rPh>
    <rPh sb="25" eb="27">
      <t>ケイヒ</t>
    </rPh>
    <rPh sb="28" eb="30">
      <t>サンシュツ</t>
    </rPh>
    <phoneticPr fontId="3"/>
  </si>
  <si>
    <t>【車載器（一体型）の補助対象経費の算出】</t>
    <rPh sb="5" eb="8">
      <t>イッタイガタ</t>
    </rPh>
    <rPh sb="10" eb="12">
      <t>ホジョ</t>
    </rPh>
    <rPh sb="12" eb="14">
      <t>タイショウ</t>
    </rPh>
    <rPh sb="14" eb="16">
      <t>ケイヒ</t>
    </rPh>
    <rPh sb="17" eb="19">
      <t>サンシュツ</t>
    </rPh>
    <phoneticPr fontId="3"/>
  </si>
  <si>
    <t>【車載器（通信機能付き一体型）の補助対象経費の算出】</t>
    <rPh sb="16" eb="18">
      <t>ホジョ</t>
    </rPh>
    <rPh sb="18" eb="20">
      <t>タイショウ</t>
    </rPh>
    <rPh sb="20" eb="22">
      <t>ケイヒ</t>
    </rPh>
    <rPh sb="23" eb="25">
      <t>サンシュツ</t>
    </rPh>
    <phoneticPr fontId="3"/>
  </si>
  <si>
    <t>【事務所機器（デジタル式運行記録計）の補助対象経費の算出】</t>
    <rPh sb="19" eb="21">
      <t>ホジョ</t>
    </rPh>
    <rPh sb="21" eb="23">
      <t>タイショウ</t>
    </rPh>
    <rPh sb="23" eb="25">
      <t>ケイヒ</t>
    </rPh>
    <rPh sb="26" eb="28">
      <t>サンシュツ</t>
    </rPh>
    <phoneticPr fontId="3"/>
  </si>
  <si>
    <t>【事務所機器（映像記録型ドライブレコーダー）の補助対象経費の算出】</t>
    <rPh sb="23" eb="25">
      <t>ホジョ</t>
    </rPh>
    <rPh sb="25" eb="27">
      <t>タイショウ</t>
    </rPh>
    <rPh sb="27" eb="29">
      <t>ケイヒ</t>
    </rPh>
    <rPh sb="30" eb="32">
      <t>サンシュツ</t>
    </rPh>
    <phoneticPr fontId="3"/>
  </si>
  <si>
    <t>【事務所機器（一体型）の補助対象経費の算出】</t>
    <rPh sb="7" eb="10">
      <t>イッタイガタ</t>
    </rPh>
    <rPh sb="12" eb="14">
      <t>ホジョ</t>
    </rPh>
    <rPh sb="14" eb="16">
      <t>タイショウ</t>
    </rPh>
    <rPh sb="16" eb="18">
      <t>ケイヒ</t>
    </rPh>
    <rPh sb="19" eb="21">
      <t>サンシュツ</t>
    </rPh>
    <phoneticPr fontId="3"/>
  </si>
  <si>
    <t>【事務所機器（通信機能付き一体型）の補助対象経費の算出】</t>
    <rPh sb="18" eb="20">
      <t>ホジョ</t>
    </rPh>
    <rPh sb="20" eb="22">
      <t>タイショウ</t>
    </rPh>
    <rPh sb="22" eb="24">
      <t>ケイヒ</t>
    </rPh>
    <rPh sb="25" eb="27">
      <t>サンシュツ</t>
    </rPh>
    <phoneticPr fontId="3"/>
  </si>
  <si>
    <t>※１　消費税は含まず算出</t>
    <phoneticPr fontId="3"/>
  </si>
  <si>
    <t>※２　100円未満の端数は切り捨て</t>
    <rPh sb="14" eb="16">
      <t>ケイサン</t>
    </rPh>
    <phoneticPr fontId="3"/>
  </si>
  <si>
    <t>※３　補助限度額超過時は上限額を適用</t>
    <rPh sb="3" eb="5">
      <t>ホジョ</t>
    </rPh>
    <rPh sb="5" eb="8">
      <t>ゲンドガク</t>
    </rPh>
    <rPh sb="8" eb="11">
      <t>チョウカジ</t>
    </rPh>
    <phoneticPr fontId="3"/>
  </si>
  <si>
    <t>※１　消費税は含まず算出</t>
  </si>
  <si>
    <t>台数/個数/枚数</t>
    <rPh sb="0" eb="2">
      <t>ダイスウ</t>
    </rPh>
    <rPh sb="3" eb="5">
      <t>コスウ</t>
    </rPh>
    <rPh sb="6" eb="8">
      <t>マイスウ</t>
    </rPh>
    <phoneticPr fontId="3"/>
  </si>
  <si>
    <t>この色のセルは必要項目をご選択ください。</t>
    <rPh sb="2" eb="3">
      <t>イロ</t>
    </rPh>
    <rPh sb="7" eb="9">
      <t>ヒツヨウ</t>
    </rPh>
    <rPh sb="9" eb="11">
      <t>コウモク</t>
    </rPh>
    <rPh sb="13" eb="15">
      <t>センタク</t>
    </rPh>
    <phoneticPr fontId="3"/>
  </si>
  <si>
    <t>メモリーカード入力欄</t>
    <rPh sb="7" eb="10">
      <t>ニュウリョクラン</t>
    </rPh>
    <phoneticPr fontId="3"/>
  </si>
  <si>
    <r>
      <t xml:space="preserve">デジタル式運行記録計に装着するメモリーカード
</t>
    </r>
    <r>
      <rPr>
        <b/>
        <sz val="11"/>
        <color rgb="FFFF0000"/>
        <rFont val="游ゴシック"/>
        <family val="3"/>
        <charset val="128"/>
        <scheme val="minor"/>
      </rPr>
      <t>※1台につき1枚まで補助対象</t>
    </r>
    <rPh sb="4" eb="5">
      <t>シキ</t>
    </rPh>
    <rPh sb="5" eb="10">
      <t>ウンコウキロクケイ</t>
    </rPh>
    <rPh sb="11" eb="13">
      <t>ソウチャク</t>
    </rPh>
    <rPh sb="25" eb="26">
      <t>ダイ</t>
    </rPh>
    <rPh sb="30" eb="31">
      <t>マイ</t>
    </rPh>
    <rPh sb="33" eb="37">
      <t>ホジョタイショウ</t>
    </rPh>
    <phoneticPr fontId="3"/>
  </si>
  <si>
    <r>
      <t xml:space="preserve">映像記録型ドライブレコーダーに装着するメモリーカード
</t>
    </r>
    <r>
      <rPr>
        <b/>
        <sz val="11"/>
        <color rgb="FFFF0000"/>
        <rFont val="游ゴシック"/>
        <family val="3"/>
        <charset val="128"/>
        <scheme val="minor"/>
      </rPr>
      <t>※1台につき1枚まで補助対象</t>
    </r>
    <rPh sb="15" eb="17">
      <t>ソウチャク</t>
    </rPh>
    <rPh sb="29" eb="30">
      <t>ダイ</t>
    </rPh>
    <rPh sb="34" eb="35">
      <t>マイ</t>
    </rPh>
    <rPh sb="37" eb="41">
      <t>ホジョタイショウ</t>
    </rPh>
    <phoneticPr fontId="3"/>
  </si>
  <si>
    <r>
      <t xml:space="preserve">一体型に装着するメモリーカード
</t>
    </r>
    <r>
      <rPr>
        <b/>
        <sz val="11"/>
        <color rgb="FFFF0000"/>
        <rFont val="游ゴシック"/>
        <family val="3"/>
        <charset val="128"/>
        <scheme val="minor"/>
      </rPr>
      <t>※1台につき２枚まで補助対象</t>
    </r>
    <rPh sb="0" eb="3">
      <t>イッタイガタ</t>
    </rPh>
    <rPh sb="4" eb="6">
      <t>ソウチャク</t>
    </rPh>
    <rPh sb="18" eb="19">
      <t>ダイ</t>
    </rPh>
    <rPh sb="23" eb="24">
      <t>マイ</t>
    </rPh>
    <rPh sb="26" eb="30">
      <t>ホジョタイショウ</t>
    </rPh>
    <phoneticPr fontId="3"/>
  </si>
  <si>
    <r>
      <t xml:space="preserve">通信機能付き一体型に装着するメモリーカード
</t>
    </r>
    <r>
      <rPr>
        <b/>
        <sz val="11"/>
        <color rgb="FFFF0000"/>
        <rFont val="游ゴシック"/>
        <family val="3"/>
        <charset val="128"/>
        <scheme val="minor"/>
      </rPr>
      <t>※1台につき２枚まで補助対象</t>
    </r>
    <rPh sb="0" eb="5">
      <t>ツウシンキノウツ</t>
    </rPh>
    <rPh sb="6" eb="9">
      <t>イッタイガタ</t>
    </rPh>
    <rPh sb="10" eb="12">
      <t>ソウチャク</t>
    </rPh>
    <rPh sb="24" eb="25">
      <t>ダイ</t>
    </rPh>
    <rPh sb="29" eb="30">
      <t>マイ</t>
    </rPh>
    <rPh sb="32" eb="36">
      <t>ホジョタイショウ</t>
    </rPh>
    <phoneticPr fontId="3"/>
  </si>
  <si>
    <t>・導入した機器に関し、以下の表にて機器コード番号を選択し、オレンジ色の箇所に記入してください。</t>
    <rPh sb="17" eb="19">
      <t>キキ</t>
    </rPh>
    <rPh sb="22" eb="24">
      <t>バンゴウ</t>
    </rPh>
    <rPh sb="25" eb="27">
      <t>センタク</t>
    </rPh>
    <rPh sb="33" eb="34">
      <t>イロ</t>
    </rPh>
    <rPh sb="35" eb="37">
      <t>カショ</t>
    </rPh>
    <phoneticPr fontId="3"/>
  </si>
  <si>
    <t>・製品番号等が不明の場合は該当欄を空欄とし、別途（当該機器を撮影した写真、車載器又はカメラの場合は車両ナンバープレート写真を）添付してください。</t>
    <rPh sb="22" eb="24">
      <t>ベット</t>
    </rPh>
    <rPh sb="37" eb="40">
      <t>シャサイキ</t>
    </rPh>
    <rPh sb="40" eb="41">
      <t>マタ</t>
    </rPh>
    <rPh sb="46" eb="48">
      <t>バアイ</t>
    </rPh>
    <rPh sb="49" eb="51">
      <t>シャリョウ</t>
    </rPh>
    <rPh sb="59" eb="61">
      <t>シャシン</t>
    </rPh>
    <phoneticPr fontId="3"/>
  </si>
  <si>
    <t>この色のセルは必要事項をご入力ください。</t>
    <rPh sb="2" eb="3">
      <t>イロ</t>
    </rPh>
    <rPh sb="7" eb="9">
      <t>ヒツヨウ</t>
    </rPh>
    <rPh sb="9" eb="11">
      <t>ジコウ</t>
    </rPh>
    <rPh sb="13" eb="15">
      <t>ニュウリョク</t>
    </rPh>
    <phoneticPr fontId="3"/>
  </si>
  <si>
    <t>製品番号
（シリアルNo）等</t>
    <phoneticPr fontId="3"/>
  </si>
  <si>
    <t>【上限額のない車載器、事務所機器の補助対象経費の算出】</t>
    <rPh sb="1" eb="4">
      <t>ジョウゲンガク</t>
    </rPh>
    <rPh sb="11" eb="16">
      <t>ジムショキキ</t>
    </rPh>
    <rPh sb="17" eb="19">
      <t>ホジョ</t>
    </rPh>
    <rPh sb="19" eb="21">
      <t>タイショウ</t>
    </rPh>
    <rPh sb="21" eb="23">
      <t>ケイヒ</t>
    </rPh>
    <rPh sb="24" eb="26">
      <t>サンシュツ</t>
    </rPh>
    <phoneticPr fontId="3"/>
  </si>
  <si>
    <t>補助対象経費合計：</t>
    <rPh sb="0" eb="2">
      <t>ホジョ</t>
    </rPh>
    <rPh sb="2" eb="4">
      <t>タイショウ</t>
    </rPh>
    <rPh sb="4" eb="6">
      <t>ケイヒ</t>
    </rPh>
    <rPh sb="6" eb="8">
      <t>ゴウケイ</t>
    </rPh>
    <phoneticPr fontId="3"/>
  </si>
  <si>
    <t>補助額（補助対象経費合計×1/2）：</t>
    <rPh sb="2" eb="3">
      <t>ガク</t>
    </rPh>
    <phoneticPr fontId="3"/>
  </si>
  <si>
    <t>-</t>
    <phoneticPr fontId="3"/>
  </si>
  <si>
    <t>車載器</t>
    <phoneticPr fontId="3"/>
  </si>
  <si>
    <t>IT点呼機器、遠隔点呼機器、自動点呼機器、休息期間における運転者の睡眠状態等を測定する機器に装着するメモリーカード
※単体1台につき1枚まで、一体型1台につき2枚まで補助対象</t>
    <phoneticPr fontId="3"/>
  </si>
  <si>
    <t>「１.業態および対象経費項目」から「５.機器を導入した営業所、車両登録番号（ナンバー）、製品番号（シリアルNo）等」まで、
必要事項はもれなく入力をお願いいたします。</t>
    <rPh sb="62" eb="66">
      <t>ヒツヨウジコウ</t>
    </rPh>
    <rPh sb="71" eb="73">
      <t>ニュウリョク</t>
    </rPh>
    <rPh sb="75" eb="76">
      <t>ネガ</t>
    </rPh>
    <phoneticPr fontId="3"/>
  </si>
  <si>
    <t>※1つのシートで複数の経費項目を選択（申請）することは出来ません。
複数の経費項目を申請される際は、別シートにて申請入力をお願いいたします。</t>
    <rPh sb="19" eb="21">
      <t>シンセイ</t>
    </rPh>
    <rPh sb="34" eb="36">
      <t>フクスウ</t>
    </rPh>
    <rPh sb="37" eb="39">
      <t>ケイヒ</t>
    </rPh>
    <rPh sb="39" eb="41">
      <t>コウモク</t>
    </rPh>
    <rPh sb="42" eb="44">
      <t>シンセイ</t>
    </rPh>
    <rPh sb="47" eb="48">
      <t>サイ</t>
    </rPh>
    <rPh sb="50" eb="51">
      <t>ベツ</t>
    </rPh>
    <rPh sb="56" eb="58">
      <t>シンセイ</t>
    </rPh>
    <rPh sb="58" eb="60">
      <t>ニュウリョク</t>
    </rPh>
    <rPh sb="62" eb="63">
      <t>ネガ</t>
    </rPh>
    <phoneticPr fontId="3"/>
  </si>
  <si>
    <t>関連する対象機器コード番号</t>
    <rPh sb="0" eb="2">
      <t>カンレン</t>
    </rPh>
    <rPh sb="4" eb="6">
      <t>タイショウ</t>
    </rPh>
    <rPh sb="6" eb="8">
      <t>キキ</t>
    </rPh>
    <rPh sb="11" eb="13">
      <t>バンゴウ</t>
    </rPh>
    <phoneticPr fontId="3"/>
  </si>
  <si>
    <t>請求明細書、納品書等に記載の
商品名、取付工事費、設定費用、通信費等</t>
    <rPh sb="0" eb="5">
      <t>セイキュウメイサイショ</t>
    </rPh>
    <rPh sb="6" eb="9">
      <t>ノウヒンショ</t>
    </rPh>
    <rPh sb="9" eb="10">
      <t>トウ</t>
    </rPh>
    <rPh sb="11" eb="13">
      <t>キサイ</t>
    </rPh>
    <rPh sb="15" eb="18">
      <t>ショウヒンメイ</t>
    </rPh>
    <rPh sb="19" eb="21">
      <t>トリツケ</t>
    </rPh>
    <rPh sb="21" eb="24">
      <t>コウジヒ</t>
    </rPh>
    <rPh sb="25" eb="29">
      <t>セッテイヒヨウ</t>
    </rPh>
    <rPh sb="30" eb="33">
      <t>ツウシンヒ</t>
    </rPh>
    <rPh sb="33" eb="34">
      <t>トウ</t>
    </rPh>
    <phoneticPr fontId="3"/>
  </si>
  <si>
    <t>【導入に係る補助対象経費】</t>
    <rPh sb="6" eb="12">
      <t>ホジョタイショウケイヒ</t>
    </rPh>
    <phoneticPr fontId="3"/>
  </si>
  <si>
    <r>
      <t>【</t>
    </r>
    <r>
      <rPr>
        <b/>
        <sz val="16"/>
        <color rgb="FFFF0000"/>
        <rFont val="游ゴシック"/>
        <family val="3"/>
        <charset val="128"/>
        <scheme val="minor"/>
      </rPr>
      <t>（複数シート使用時）</t>
    </r>
    <r>
      <rPr>
        <b/>
        <sz val="16"/>
        <color rgb="FF000000"/>
        <rFont val="游ゴシック"/>
        <family val="3"/>
        <charset val="128"/>
        <scheme val="minor"/>
      </rPr>
      <t>導入に係る補助対象経費】</t>
    </r>
    <rPh sb="2" eb="4">
      <t>フクスウ</t>
    </rPh>
    <rPh sb="7" eb="10">
      <t>シヨウジ</t>
    </rPh>
    <rPh sb="16" eb="22">
      <t>ホジョタイショウケイヒ</t>
    </rPh>
    <phoneticPr fontId="3"/>
  </si>
  <si>
    <t xml:space="preserve">５．機器を導入した営業所、車両登録番号、製品番号（シリアルNo）等 </t>
    <rPh sb="2" eb="4">
      <t>キキ</t>
    </rPh>
    <rPh sb="5" eb="7">
      <t>ドウニュウ</t>
    </rPh>
    <rPh sb="9" eb="12">
      <t>エイギョウショ</t>
    </rPh>
    <rPh sb="13" eb="15">
      <t>シャリョウ</t>
    </rPh>
    <rPh sb="15" eb="19">
      <t>トウロクバンゴウ</t>
    </rPh>
    <rPh sb="20" eb="22">
      <t>セイヒン</t>
    </rPh>
    <rPh sb="22" eb="24">
      <t>バンゴウ</t>
    </rPh>
    <rPh sb="32" eb="33">
      <t>トウ</t>
    </rPh>
    <phoneticPr fontId="3"/>
  </si>
  <si>
    <r>
      <rPr>
        <b/>
        <sz val="14"/>
        <color rgb="FFFF0000"/>
        <rFont val="游ゴシック"/>
        <family val="3"/>
        <charset val="128"/>
        <scheme val="minor"/>
      </rPr>
      <t>車載器の場合</t>
    </r>
    <r>
      <rPr>
        <b/>
        <sz val="12"/>
        <color rgb="FFFF0000"/>
        <rFont val="游ゴシック"/>
        <family val="3"/>
        <charset val="128"/>
        <scheme val="minor"/>
      </rPr>
      <t>、</t>
    </r>
    <r>
      <rPr>
        <b/>
        <sz val="11"/>
        <color theme="1"/>
        <rFont val="游ゴシック"/>
        <family val="3"/>
        <charset val="128"/>
        <scheme val="minor"/>
      </rPr>
      <t>取付ける車両の
登録番号（ナンバー）</t>
    </r>
    <rPh sb="0" eb="3">
      <t>シャサイキ</t>
    </rPh>
    <rPh sb="4" eb="6">
      <t>バアイ</t>
    </rPh>
    <phoneticPr fontId="3"/>
  </si>
  <si>
    <t>＊「映像記録型ドライブレコーダーの取得」は、トラック事業者のみ選択出来ます。</t>
    <rPh sb="33" eb="35">
      <t>デキ</t>
    </rPh>
    <phoneticPr fontId="3"/>
  </si>
  <si>
    <t>車載器付属費用 or
事務所機器 or
事務所機器付属費用</t>
    <rPh sb="0" eb="3">
      <t>シャサイキ</t>
    </rPh>
    <rPh sb="3" eb="7">
      <t>フゾクヒヨウ</t>
    </rPh>
    <rPh sb="11" eb="16">
      <t>ジムショキキ</t>
    </rPh>
    <rPh sb="25" eb="29">
      <t>フゾクヒヨウ</t>
    </rPh>
    <phoneticPr fontId="3"/>
  </si>
  <si>
    <t>補助金交付申請額合計：</t>
    <phoneticPr fontId="3"/>
  </si>
  <si>
    <r>
      <rPr>
        <sz val="11"/>
        <color rgb="FFFF0000"/>
        <rFont val="游ゴシック"/>
        <family val="3"/>
        <charset val="128"/>
        <scheme val="minor"/>
      </rPr>
      <t>（複数シート使用時）</t>
    </r>
    <r>
      <rPr>
        <sz val="11"/>
        <color theme="1"/>
        <rFont val="游ゴシック"/>
        <family val="3"/>
        <charset val="128"/>
        <scheme val="minor"/>
      </rPr>
      <t xml:space="preserve">
</t>
    </r>
    <r>
      <rPr>
        <b/>
        <sz val="14"/>
        <color theme="1"/>
        <rFont val="游ゴシック"/>
        <family val="3"/>
        <charset val="128"/>
        <scheme val="minor"/>
      </rPr>
      <t>【補助金交付申請額】</t>
    </r>
    <phoneticPr fontId="3"/>
  </si>
  <si>
    <t>※複数シート申請時は上記金額をご入力ください。</t>
    <rPh sb="1" eb="3">
      <t>フクスウ</t>
    </rPh>
    <rPh sb="6" eb="9">
      <t>シンセイジ</t>
    </rPh>
    <rPh sb="10" eb="12">
      <t>ジョウキ</t>
    </rPh>
    <rPh sb="12" eb="14">
      <t>キンガク</t>
    </rPh>
    <rPh sb="16" eb="18">
      <t>ニュウリョク</t>
    </rPh>
    <phoneticPr fontId="3"/>
  </si>
  <si>
    <t>※複数シート申請時は上記金額をご入力下さい</t>
    <rPh sb="1" eb="3">
      <t>フクスウ</t>
    </rPh>
    <rPh sb="6" eb="9">
      <t>シンセイジ</t>
    </rPh>
    <rPh sb="10" eb="12">
      <t>ジョウキ</t>
    </rPh>
    <rPh sb="12" eb="14">
      <t>キンガク</t>
    </rPh>
    <rPh sb="16" eb="18">
      <t>ニュウリョク</t>
    </rPh>
    <rPh sb="18" eb="19">
      <t>シタ</t>
    </rPh>
    <phoneticPr fontId="3"/>
  </si>
  <si>
    <t>※当シートのみの申請額</t>
    <rPh sb="1" eb="2">
      <t>トウ</t>
    </rPh>
    <rPh sb="8" eb="10">
      <t>シンセイ</t>
    </rPh>
    <rPh sb="10" eb="11">
      <t>ガク</t>
    </rPh>
    <phoneticPr fontId="3"/>
  </si>
  <si>
    <t>※申請時は上記金額をご入力下さい</t>
    <rPh sb="1" eb="4">
      <t>シンセイジ</t>
    </rPh>
    <rPh sb="5" eb="7">
      <t>ジョウキ</t>
    </rPh>
    <rPh sb="7" eb="9">
      <t>キンガク</t>
    </rPh>
    <rPh sb="11" eb="13">
      <t>ニュウリョク</t>
    </rPh>
    <rPh sb="13" eb="14">
      <t>シタ</t>
    </rPh>
    <phoneticPr fontId="3"/>
  </si>
  <si>
    <t>※当シートのみ申請時は上記金額をご入力下さい</t>
    <rPh sb="1" eb="2">
      <t>トウ</t>
    </rPh>
    <rPh sb="7" eb="10">
      <t>シンセイジ</t>
    </rPh>
    <rPh sb="11" eb="13">
      <t>ジョウキ</t>
    </rPh>
    <rPh sb="13" eb="15">
      <t>キンガク</t>
    </rPh>
    <rPh sb="17" eb="19">
      <t>ニュウリョク</t>
    </rPh>
    <rPh sb="19" eb="20">
      <t>シタ</t>
    </rPh>
    <phoneticPr fontId="3"/>
  </si>
  <si>
    <t>【（複数シート使用時）
補助金交付申請額】</t>
    <phoneticPr fontId="3"/>
  </si>
  <si>
    <r>
      <t xml:space="preserve">（複数シート使用時）
</t>
    </r>
    <r>
      <rPr>
        <b/>
        <sz val="14"/>
        <color theme="0"/>
        <rFont val="游ゴシック"/>
        <family val="3"/>
        <charset val="128"/>
        <scheme val="minor"/>
      </rPr>
      <t>【補助金交付申請額】</t>
    </r>
    <phoneticPr fontId="3"/>
  </si>
  <si>
    <t>　</t>
  </si>
  <si>
    <r>
      <t>【</t>
    </r>
    <r>
      <rPr>
        <b/>
        <sz val="11"/>
        <color rgb="FFFF0000"/>
        <rFont val="游ゴシック"/>
        <family val="3"/>
        <charset val="128"/>
        <scheme val="minor"/>
      </rPr>
      <t>（複数シート使用時）</t>
    </r>
    <r>
      <rPr>
        <sz val="11"/>
        <color theme="1"/>
        <rFont val="游ゴシック"/>
        <family val="3"/>
        <charset val="128"/>
        <scheme val="minor"/>
      </rPr>
      <t>補助金交付申請額】</t>
    </r>
    <phoneticPr fontId="3"/>
  </si>
  <si>
    <t>Ver. R7_2.0</t>
    <phoneticPr fontId="3"/>
  </si>
  <si>
    <t>映像記録型ドライブレコーダー</t>
    <phoneticPr fontId="3"/>
  </si>
  <si>
    <t>値引き入力欄</t>
    <rPh sb="0" eb="2">
      <t>ネビ</t>
    </rPh>
    <rPh sb="3" eb="6">
      <t>ニュウリョクラン</t>
    </rPh>
    <phoneticPr fontId="3"/>
  </si>
  <si>
    <t/>
  </si>
  <si>
    <t>）</t>
    <phoneticPr fontId="3"/>
  </si>
  <si>
    <t>・補助申請者がリース事業者の場合：貸渡し先運送事業者名　　　　　　　　（</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</si>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</sst>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0;[Red]\-#,##0.0"/>
    <numFmt numFmtId="178" formatCode="yyyy/mm/dd"/>
    <numFmt numFmtId="179" formatCode="#,##0_ "/>
  </numFmts>
  <fonts count="51">
    <font>
      <sz val="11"/>
      <color theme="1"/>
      <name val="游ゴシック"/>
      <family val="2"/>
      <charset val="128"/>
      <scheme val="minor"/>
    </font>
    <font>
      <sz val="11"/>
      <color theme="1"/>
      <name val="游ゴシック"/>
      <family val="2"/>
      <charset val="128"/>
      <scheme val="minor"/>
    </font>
    <font>
      <b/>
      <sz val="11"/>
      <color theme="1"/>
      <name val="游ゴシック"/>
      <family val="3"/>
      <charset val="128"/>
      <scheme val="minor"/>
    </font>
    <font>
      <sz val="6"/>
      <name val="游ゴシック"/>
      <family val="2"/>
      <charset val="128"/>
      <scheme val="minor"/>
    </font>
    <font>
      <sz val="11"/>
      <color theme="1"/>
      <name val="游ゴシック"/>
      <family val="3"/>
      <charset val="128"/>
      <scheme val="minor"/>
    </font>
    <font>
      <b/>
      <sz val="11"/>
      <color rgb="FFFF0000"/>
      <name val="游ゴシック"/>
      <family val="3"/>
      <charset val="128"/>
      <scheme val="minor"/>
    </font>
    <font>
      <sz val="11"/>
      <color rgb="FF000000"/>
      <name val="游ゴシック"/>
      <family val="3"/>
      <charset val="128"/>
      <scheme val="minor"/>
    </font>
    <font>
      <b/>
      <sz val="16"/>
      <color theme="1"/>
      <name val="游ゴシック"/>
      <family val="3"/>
      <charset val="128"/>
      <scheme val="minor"/>
    </font>
    <font>
      <b/>
      <sz val="16"/>
      <color rgb="FFFF0000"/>
      <name val="游ゴシック"/>
      <family val="3"/>
      <charset val="128"/>
      <scheme val="minor"/>
    </font>
    <font>
      <b/>
      <sz val="11"/>
      <color rgb="FF000000"/>
      <name val="游ゴシック"/>
      <family val="3"/>
      <charset val="128"/>
      <scheme val="minor"/>
    </font>
    <font>
      <sz val="16"/>
      <color theme="1"/>
      <name val="游ゴシック"/>
      <family val="3"/>
      <charset val="128"/>
      <scheme val="minor"/>
    </font>
    <font>
      <b/>
      <sz val="16"/>
      <color rgb="FF000000"/>
      <name val="游ゴシック"/>
      <family val="3"/>
      <charset val="128"/>
      <scheme val="minor"/>
    </font>
    <font>
      <sz val="11"/>
      <color rgb="FFFF0000"/>
      <name val="游ゴシック"/>
      <family val="3"/>
      <charset val="128"/>
      <scheme val="minor"/>
    </font>
    <font>
      <sz val="11"/>
      <name val="ＭＳ Ｐゴシック"/>
      <family val="3"/>
    </font>
    <font>
      <sz val="11"/>
      <name val="游ゴシック"/>
      <family val="3"/>
      <charset val="128"/>
      <scheme val="minor"/>
    </font>
    <font>
      <b/>
      <sz val="26"/>
      <color rgb="FFFF0000"/>
      <name val="游ゴシック"/>
      <family val="3"/>
      <charset val="128"/>
      <scheme val="minor"/>
    </font>
    <font>
      <sz val="10"/>
      <color rgb="FFFF0000"/>
      <name val="游ゴシック"/>
      <family val="3"/>
      <charset val="128"/>
      <scheme val="minor"/>
    </font>
    <font>
      <b/>
      <sz val="12"/>
      <color rgb="FFFF0000"/>
      <name val="游ゴシック"/>
      <family val="3"/>
      <charset val="128"/>
      <scheme val="minor"/>
    </font>
    <font>
      <sz val="14"/>
      <color theme="1"/>
      <name val="游ゴシック"/>
      <family val="3"/>
      <charset val="128"/>
      <scheme val="minor"/>
    </font>
    <font>
      <sz val="11"/>
      <color theme="1"/>
      <name val="ＭＳ Ｐゴシック"/>
      <family val="3"/>
      <charset val="128"/>
    </font>
    <font>
      <b/>
      <sz val="14"/>
      <color theme="1"/>
      <name val="ＭＳ Ｐゴシック"/>
      <family val="3"/>
      <charset val="128"/>
    </font>
    <font>
      <sz val="6"/>
      <name val="ＭＳ Ｐゴシック"/>
      <family val="3"/>
      <charset val="128"/>
    </font>
    <font>
      <b/>
      <sz val="11"/>
      <color theme="1"/>
      <name val="ＭＳ Ｐゴシック"/>
      <family val="3"/>
      <charset val="128"/>
    </font>
    <font>
      <sz val="11"/>
      <color rgb="FFFF0000"/>
      <name val="ＭＳ Ｐゴシック"/>
      <family val="3"/>
      <charset val="128"/>
    </font>
    <font>
      <sz val="10"/>
      <color theme="1"/>
      <name val="游ゴシック"/>
      <family val="3"/>
      <charset val="128"/>
      <scheme val="minor"/>
    </font>
    <font>
      <sz val="10"/>
      <name val="游ゴシック"/>
      <family val="3"/>
      <charset val="128"/>
      <scheme val="minor"/>
    </font>
    <font>
      <u/>
      <sz val="12"/>
      <color theme="1"/>
      <name val="游ゴシック"/>
      <family val="3"/>
      <charset val="128"/>
      <scheme val="minor"/>
    </font>
    <font>
      <sz val="14"/>
      <name val="游ゴシック"/>
      <family val="3"/>
      <charset val="128"/>
      <scheme val="minor"/>
    </font>
    <font>
      <u/>
      <sz val="12"/>
      <name val="游ゴシック"/>
      <family val="3"/>
      <charset val="128"/>
      <scheme val="minor"/>
    </font>
    <font>
      <sz val="11"/>
      <name val="游ゴシック"/>
      <family val="2"/>
      <charset val="128"/>
      <scheme val="minor"/>
    </font>
    <font>
      <sz val="11"/>
      <name val="MS PGothic"/>
      <family val="3"/>
      <charset val="128"/>
    </font>
    <font>
      <sz val="10"/>
      <name val="MS PGothic"/>
      <family val="3"/>
      <charset val="128"/>
    </font>
    <font>
      <sz val="10"/>
      <color theme="1"/>
      <name val="MS PGothic"/>
      <family val="3"/>
      <charset val="128"/>
    </font>
    <font>
      <sz val="10.5"/>
      <color theme="1"/>
      <name val="游ゴシック"/>
      <family val="3"/>
      <charset val="128"/>
    </font>
    <font>
      <sz val="9"/>
      <name val="游ゴシック"/>
      <family val="3"/>
      <charset val="128"/>
      <scheme val="minor"/>
    </font>
    <font>
      <b/>
      <sz val="16"/>
      <name val="游ゴシック"/>
      <family val="3"/>
      <charset val="128"/>
      <scheme val="minor"/>
    </font>
    <font>
      <u/>
      <sz val="14"/>
      <name val="游ゴシック"/>
      <family val="3"/>
      <charset val="128"/>
      <scheme val="minor"/>
    </font>
    <font>
      <sz val="10"/>
      <name val="MS Gothic"/>
      <family val="3"/>
      <charset val="128"/>
    </font>
    <font>
      <sz val="14"/>
      <color rgb="FF000000"/>
      <name val="Meiryo"/>
      <family val="3"/>
      <charset val="128"/>
    </font>
    <font>
      <sz val="10"/>
      <name val="游ゴシック"/>
      <family val="2"/>
      <charset val="128"/>
      <scheme val="minor"/>
    </font>
    <font>
      <u/>
      <sz val="14"/>
      <color theme="1"/>
      <name val="游ゴシック"/>
      <family val="3"/>
      <charset val="128"/>
      <scheme val="minor"/>
    </font>
    <font>
      <strike/>
      <sz val="11"/>
      <color rgb="FFFF0000"/>
      <name val="游ゴシック"/>
      <family val="3"/>
      <charset val="128"/>
      <scheme val="minor"/>
    </font>
    <font>
      <b/>
      <sz val="18"/>
      <color rgb="FFFF0000"/>
      <name val="游ゴシック"/>
      <family val="3"/>
      <charset val="128"/>
      <scheme val="minor"/>
    </font>
    <font>
      <b/>
      <sz val="14"/>
      <color rgb="FFFF000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1"/>
      <color theme="0"/>
      <name val="游ゴシック"/>
      <family val="3"/>
      <charset val="128"/>
      <scheme val="minor"/>
    </font>
    <font>
      <b/>
      <sz val="14"/>
      <color theme="0"/>
      <name val="游ゴシック"/>
      <family val="3"/>
      <charset val="128"/>
      <scheme val="minor"/>
    </font>
    <font>
      <b/>
      <sz val="16"/>
      <color theme="0"/>
      <name val="游ゴシック"/>
      <family val="3"/>
      <charset val="128"/>
      <scheme val="minor"/>
    </font>
    <font>
      <sz val="16"/>
      <color theme="0"/>
      <name val="游ゴシック"/>
      <family val="3"/>
      <charset val="128"/>
      <scheme val="minor"/>
    </font>
  </fonts>
  <fills count="13">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CCFFCC"/>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4.9989318521683403E-2"/>
        <bgColor theme="0"/>
      </patternFill>
    </fill>
    <fill>
      <patternFill patternType="solid">
        <fgColor theme="8" tint="-0.249977111117893"/>
        <bgColor indexed="64"/>
      </patternFill>
    </fill>
  </fills>
  <borders count="81">
    <border>
      <left/>
      <right/>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diagonal/>
    </border>
    <border>
      <left style="thin">
        <color indexed="64"/>
      </left>
      <right/>
      <top/>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auto="1"/>
      </top>
      <bottom/>
      <diagonal/>
    </border>
    <border>
      <left style="thin">
        <color rgb="FF000000"/>
      </left>
      <right/>
      <top style="thin">
        <color rgb="FF000000"/>
      </top>
      <bottom style="thin">
        <color rgb="FF000000"/>
      </bottom>
      <diagonal/>
    </border>
    <border>
      <left style="medium">
        <color indexed="64"/>
      </left>
      <right/>
      <top/>
      <bottom style="thin">
        <color indexed="64"/>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right/>
      <top style="thick">
        <color rgb="FFFF0000"/>
      </top>
      <bottom/>
      <diagonal/>
    </border>
    <border>
      <left/>
      <right style="thick">
        <color rgb="FFFF0000"/>
      </right>
      <top style="thick">
        <color rgb="FFFF0000"/>
      </top>
      <bottom/>
      <diagonal/>
    </border>
    <border>
      <left/>
      <right/>
      <top/>
      <bottom style="thick">
        <color rgb="FFFF0000"/>
      </bottom>
      <diagonal/>
    </border>
    <border>
      <left/>
      <right style="thick">
        <color rgb="FFFF0000"/>
      </right>
      <top/>
      <bottom style="thick">
        <color rgb="FFFF0000"/>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theme="1"/>
      </left>
      <right style="thin">
        <color theme="1"/>
      </right>
      <top style="thin">
        <color theme="1"/>
      </top>
      <bottom style="thin">
        <color theme="1"/>
      </bottom>
      <diagonal/>
    </border>
    <border>
      <left style="thick">
        <color rgb="FF0070C0"/>
      </left>
      <right style="thick">
        <color rgb="FF0070C0"/>
      </right>
      <top style="thick">
        <color rgb="FF0070C0"/>
      </top>
      <bottom/>
      <diagonal/>
    </border>
    <border>
      <left style="thick">
        <color rgb="FF0070C0"/>
      </left>
      <right style="thick">
        <color rgb="FF0070C0"/>
      </right>
      <top/>
      <bottom/>
      <diagonal/>
    </border>
    <border>
      <left style="thick">
        <color rgb="FF0070C0"/>
      </left>
      <right style="thick">
        <color rgb="FF0070C0"/>
      </right>
      <top/>
      <bottom style="thick">
        <color rgb="FF0070C0"/>
      </bottom>
      <diagonal/>
    </border>
    <border>
      <left style="medium">
        <color indexed="64"/>
      </left>
      <right style="medium">
        <color indexed="64"/>
      </right>
      <top/>
      <bottom style="medium">
        <color indexed="64"/>
      </bottom>
      <diagonal/>
    </border>
    <border>
      <left style="thick">
        <color rgb="FF0070C0"/>
      </left>
      <right style="thin">
        <color indexed="64"/>
      </right>
      <top style="thick">
        <color rgb="FF0070C0"/>
      </top>
      <bottom style="thin">
        <color indexed="64"/>
      </bottom>
      <diagonal/>
    </border>
    <border>
      <left style="thin">
        <color indexed="64"/>
      </left>
      <right style="thin">
        <color indexed="64"/>
      </right>
      <top style="thick">
        <color rgb="FF0070C0"/>
      </top>
      <bottom style="thin">
        <color indexed="64"/>
      </bottom>
      <diagonal/>
    </border>
    <border>
      <left style="thin">
        <color indexed="64"/>
      </left>
      <right style="thick">
        <color rgb="FF0070C0"/>
      </right>
      <top style="thick">
        <color rgb="FF0070C0"/>
      </top>
      <bottom style="thin">
        <color indexed="64"/>
      </bottom>
      <diagonal/>
    </border>
    <border>
      <left style="thick">
        <color rgb="FF0070C0"/>
      </left>
      <right style="thin">
        <color indexed="64"/>
      </right>
      <top style="thin">
        <color indexed="64"/>
      </top>
      <bottom style="thin">
        <color indexed="64"/>
      </bottom>
      <diagonal/>
    </border>
    <border>
      <left style="thin">
        <color indexed="64"/>
      </left>
      <right style="thick">
        <color rgb="FF0070C0"/>
      </right>
      <top style="thin">
        <color indexed="64"/>
      </top>
      <bottom style="thin">
        <color indexed="64"/>
      </bottom>
      <diagonal/>
    </border>
    <border>
      <left style="thick">
        <color rgb="FF0070C0"/>
      </left>
      <right style="thin">
        <color indexed="64"/>
      </right>
      <top style="thin">
        <color indexed="64"/>
      </top>
      <bottom style="thick">
        <color rgb="FF0070C0"/>
      </bottom>
      <diagonal/>
    </border>
    <border>
      <left style="thin">
        <color indexed="64"/>
      </left>
      <right style="thin">
        <color indexed="64"/>
      </right>
      <top style="thin">
        <color indexed="64"/>
      </top>
      <bottom style="thick">
        <color rgb="FF0070C0"/>
      </bottom>
      <diagonal/>
    </border>
    <border>
      <left style="thin">
        <color indexed="64"/>
      </left>
      <right style="thick">
        <color rgb="FF0070C0"/>
      </right>
      <top style="thin">
        <color indexed="64"/>
      </top>
      <bottom style="thick">
        <color rgb="FF0070C0"/>
      </bottom>
      <diagonal/>
    </border>
    <border>
      <left style="thin">
        <color indexed="64"/>
      </left>
      <right style="thin">
        <color indexed="64"/>
      </right>
      <top/>
      <bottom/>
      <diagonal/>
    </border>
    <border>
      <left/>
      <right style="thin">
        <color auto="1"/>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auto="1"/>
      </left>
      <right/>
      <top style="thick">
        <color rgb="FF0070C0"/>
      </top>
      <bottom style="thin">
        <color auto="1"/>
      </bottom>
      <diagonal/>
    </border>
    <border>
      <left/>
      <right style="thin">
        <color auto="1"/>
      </right>
      <top style="thick">
        <color rgb="FF0070C0"/>
      </top>
      <bottom style="thin">
        <color auto="1"/>
      </bottom>
      <diagonal/>
    </border>
    <border>
      <left style="thin">
        <color indexed="64"/>
      </left>
      <right style="thin">
        <color indexed="64"/>
      </right>
      <top/>
      <bottom style="thick">
        <color rgb="FF0070C0"/>
      </bottom>
      <diagonal/>
    </border>
    <border>
      <left style="thin">
        <color auto="1"/>
      </left>
      <right/>
      <top/>
      <bottom style="thick">
        <color rgb="FF0070C0"/>
      </bottom>
      <diagonal/>
    </border>
    <border>
      <left/>
      <right style="thin">
        <color auto="1"/>
      </right>
      <top/>
      <bottom style="thick">
        <color rgb="FF0070C0"/>
      </bottom>
      <diagonal/>
    </border>
  </borders>
  <cellStyleXfs count="5">
    <xf numFmtId="0" fontId="0" fillId="0" borderId="0">
      <alignment vertical="center"/>
    </xf>
    <xf numFmtId="38" fontId="1" fillId="0" borderId="0" applyFont="0" applyFill="0" applyBorder="0" applyAlignment="0" applyProtection="0">
      <alignment vertical="center"/>
    </xf>
    <xf numFmtId="0" fontId="13" fillId="0" borderId="0"/>
    <xf numFmtId="38" fontId="13" fillId="0" borderId="0" applyFont="0" applyFill="0" applyBorder="0" applyAlignment="0" applyProtection="0"/>
    <xf numFmtId="0" fontId="19" fillId="0" borderId="0">
      <alignment vertical="center"/>
    </xf>
  </cellStyleXfs>
  <cellXfs count="449">
    <xf numFmtId="0" fontId="0" fillId="0" borderId="0" xfId="0">
      <alignment vertical="center"/>
    </xf>
    <xf numFmtId="0" fontId="7" fillId="0" borderId="0" xfId="0" applyFont="1" applyProtection="1">
      <alignment vertical="center"/>
      <protection hidden="1"/>
    </xf>
    <xf numFmtId="0" fontId="10" fillId="0" borderId="0" xfId="0" applyFont="1" applyProtection="1">
      <alignment vertical="center"/>
      <protection hidden="1"/>
    </xf>
    <xf numFmtId="0" fontId="4" fillId="0" borderId="0" xfId="0" applyFont="1" applyProtection="1">
      <alignment vertical="center"/>
      <protection hidden="1"/>
    </xf>
    <xf numFmtId="0" fontId="4" fillId="4" borderId="0" xfId="0" applyFont="1" applyFill="1" applyProtection="1">
      <alignment vertical="center"/>
      <protection hidden="1"/>
    </xf>
    <xf numFmtId="0" fontId="12" fillId="0" borderId="0" xfId="0" applyFont="1" applyProtection="1">
      <alignment vertical="center"/>
      <protection hidden="1"/>
    </xf>
    <xf numFmtId="0" fontId="7" fillId="6" borderId="0" xfId="0" applyFont="1" applyFill="1" applyProtection="1">
      <alignment vertical="center"/>
      <protection hidden="1"/>
    </xf>
    <xf numFmtId="0" fontId="2" fillId="0" borderId="0" xfId="0" applyFont="1" applyProtection="1">
      <alignment vertical="center"/>
      <protection hidden="1"/>
    </xf>
    <xf numFmtId="0" fontId="14" fillId="5" borderId="27" xfId="0" applyFont="1" applyFill="1" applyBorder="1" applyAlignment="1" applyProtection="1">
      <alignment horizontal="center" vertical="center"/>
      <protection hidden="1"/>
    </xf>
    <xf numFmtId="0" fontId="14" fillId="5" borderId="28" xfId="0" applyFont="1" applyFill="1" applyBorder="1" applyAlignment="1" applyProtection="1">
      <alignment horizontal="center" vertical="center"/>
      <protection hidden="1"/>
    </xf>
    <xf numFmtId="0" fontId="4" fillId="5" borderId="28" xfId="0" applyFont="1" applyFill="1" applyBorder="1" applyAlignment="1" applyProtection="1">
      <alignment horizontal="center" vertical="center"/>
      <protection hidden="1"/>
    </xf>
    <xf numFmtId="0" fontId="4" fillId="5" borderId="29" xfId="0" applyFont="1" applyFill="1" applyBorder="1" applyAlignment="1" applyProtection="1">
      <alignment horizontal="center" vertical="center"/>
      <protection hidden="1"/>
    </xf>
    <xf numFmtId="0" fontId="4" fillId="0" borderId="20" xfId="0" applyFont="1" applyBorder="1" applyAlignment="1" applyProtection="1">
      <alignment horizontal="center" vertical="center" shrinkToFit="1"/>
      <protection hidden="1"/>
    </xf>
    <xf numFmtId="0" fontId="4" fillId="0" borderId="0" xfId="0" applyFont="1" applyAlignment="1" applyProtection="1">
      <alignment horizontal="right" vertical="center"/>
      <protection hidden="1"/>
    </xf>
    <xf numFmtId="38" fontId="4" fillId="0" borderId="0" xfId="1" applyFont="1" applyFill="1" applyProtection="1">
      <alignment vertical="center"/>
      <protection hidden="1"/>
    </xf>
    <xf numFmtId="38" fontId="7" fillId="3" borderId="13" xfId="0" applyNumberFormat="1" applyFont="1" applyFill="1" applyBorder="1" applyProtection="1">
      <alignment vertical="center"/>
      <protection hidden="1"/>
    </xf>
    <xf numFmtId="0" fontId="18" fillId="0" borderId="0" xfId="0" applyFont="1" applyProtection="1">
      <alignment vertical="center"/>
      <protection hidden="1"/>
    </xf>
    <xf numFmtId="0" fontId="20" fillId="0" borderId="0" xfId="4" applyFont="1">
      <alignment vertical="center"/>
    </xf>
    <xf numFmtId="0" fontId="19" fillId="0" borderId="0" xfId="4">
      <alignment vertical="center"/>
    </xf>
    <xf numFmtId="0" fontId="22" fillId="8" borderId="4" xfId="4" applyFont="1" applyFill="1" applyBorder="1" applyAlignment="1">
      <alignment horizontal="center" vertical="center"/>
    </xf>
    <xf numFmtId="0" fontId="19" fillId="9" borderId="4" xfId="4" applyFill="1" applyBorder="1" applyAlignment="1">
      <alignment horizontal="center" vertical="center"/>
    </xf>
    <xf numFmtId="178" fontId="19" fillId="9" borderId="4" xfId="4" applyNumberFormat="1" applyFill="1" applyBorder="1" applyAlignment="1">
      <alignment horizontal="center" vertical="center"/>
    </xf>
    <xf numFmtId="0" fontId="19" fillId="9" borderId="4" xfId="4" applyFill="1" applyBorder="1">
      <alignment vertical="center"/>
    </xf>
    <xf numFmtId="0" fontId="19" fillId="9" borderId="4" xfId="4" applyFill="1" applyBorder="1" applyAlignment="1">
      <alignment vertical="center" wrapText="1"/>
    </xf>
    <xf numFmtId="0" fontId="19" fillId="0" borderId="4" xfId="4" applyBorder="1" applyAlignment="1">
      <alignment horizontal="center" vertical="center"/>
    </xf>
    <xf numFmtId="178" fontId="19" fillId="0" borderId="4" xfId="4" applyNumberFormat="1" applyBorder="1" applyAlignment="1">
      <alignment horizontal="center" vertical="center"/>
    </xf>
    <xf numFmtId="0" fontId="19" fillId="0" borderId="4" xfId="4" applyBorder="1">
      <alignment vertical="center"/>
    </xf>
    <xf numFmtId="0" fontId="19" fillId="0" borderId="4" xfId="4" applyBorder="1" applyAlignment="1">
      <alignment vertical="center" wrapText="1"/>
    </xf>
    <xf numFmtId="0" fontId="19" fillId="0" borderId="4" xfId="4" applyBorder="1" applyAlignment="1">
      <alignment vertical="top" wrapText="1"/>
    </xf>
    <xf numFmtId="0" fontId="19" fillId="0" borderId="0" xfId="4" applyAlignment="1">
      <alignment horizontal="center" vertical="center"/>
    </xf>
    <xf numFmtId="178" fontId="19" fillId="0" borderId="0" xfId="4" applyNumberFormat="1" applyAlignment="1">
      <alignment horizontal="center" vertical="center"/>
    </xf>
    <xf numFmtId="0" fontId="24" fillId="0" borderId="0" xfId="0" applyFont="1">
      <alignment vertical="center"/>
    </xf>
    <xf numFmtId="0" fontId="25" fillId="0" borderId="0" xfId="0" applyFont="1">
      <alignment vertical="center"/>
    </xf>
    <xf numFmtId="0" fontId="25" fillId="0" borderId="0" xfId="0" applyFont="1" applyAlignment="1">
      <alignment horizontal="right" vertical="center"/>
    </xf>
    <xf numFmtId="0" fontId="24" fillId="0" borderId="0" xfId="0" applyFont="1" applyAlignment="1">
      <alignment horizontal="center" vertical="center"/>
    </xf>
    <xf numFmtId="0" fontId="26" fillId="0" borderId="0" xfId="0" applyFont="1" applyAlignment="1">
      <alignment vertical="center" shrinkToFit="1"/>
    </xf>
    <xf numFmtId="0" fontId="27" fillId="0" borderId="0" xfId="0" applyFont="1">
      <alignment vertical="center"/>
    </xf>
    <xf numFmtId="0" fontId="28" fillId="0" borderId="0" xfId="0" applyFont="1" applyAlignment="1">
      <alignment vertical="center" shrinkToFit="1"/>
    </xf>
    <xf numFmtId="0" fontId="26" fillId="0" borderId="0" xfId="0" applyFont="1" applyAlignment="1">
      <alignment horizontal="center" vertical="center" shrinkToFit="1"/>
    </xf>
    <xf numFmtId="0" fontId="28" fillId="0" borderId="0" xfId="0" applyFont="1" applyAlignment="1">
      <alignment horizontal="left" vertical="center" shrinkToFit="1"/>
    </xf>
    <xf numFmtId="0" fontId="25" fillId="0" borderId="4" xfId="0" applyFont="1" applyBorder="1" applyAlignment="1">
      <alignment horizontal="center" vertical="center"/>
    </xf>
    <xf numFmtId="0" fontId="24" fillId="0" borderId="4" xfId="0" applyFont="1" applyBorder="1" applyAlignment="1">
      <alignment horizontal="center" vertical="center"/>
    </xf>
    <xf numFmtId="0" fontId="29" fillId="0" borderId="4" xfId="0" applyFont="1" applyBorder="1" applyAlignment="1">
      <alignment horizontal="left" vertical="center" wrapText="1"/>
    </xf>
    <xf numFmtId="0" fontId="14" fillId="0" borderId="4" xfId="0" applyFont="1" applyBorder="1" applyAlignment="1">
      <alignment horizontal="left" vertical="center" wrapText="1"/>
    </xf>
    <xf numFmtId="0" fontId="29" fillId="0" borderId="4" xfId="0" applyFont="1" applyBorder="1" applyAlignment="1">
      <alignment vertical="center" wrapText="1"/>
    </xf>
    <xf numFmtId="0" fontId="30" fillId="0" borderId="36" xfId="0" applyFont="1" applyBorder="1" applyAlignment="1">
      <alignment vertical="center" wrapText="1"/>
    </xf>
    <xf numFmtId="0" fontId="31" fillId="0" borderId="36" xfId="0" applyFont="1" applyBorder="1" applyAlignment="1">
      <alignment horizontal="left" vertical="center" wrapText="1"/>
    </xf>
    <xf numFmtId="0" fontId="32" fillId="0" borderId="36" xfId="0" applyFont="1" applyBorder="1" applyAlignment="1">
      <alignment horizontal="center" vertical="center"/>
    </xf>
    <xf numFmtId="0" fontId="14" fillId="0" borderId="4" xfId="0" applyFont="1" applyBorder="1" applyAlignment="1">
      <alignment horizontal="left" vertical="center" wrapText="1" shrinkToFit="1"/>
    </xf>
    <xf numFmtId="0" fontId="25" fillId="0" borderId="4" xfId="0" applyFont="1" applyBorder="1" applyAlignment="1">
      <alignment horizontal="left" vertical="center" wrapText="1"/>
    </xf>
    <xf numFmtId="0" fontId="25" fillId="0" borderId="4" xfId="0" applyFont="1" applyBorder="1" applyAlignment="1">
      <alignment vertical="center" wrapText="1"/>
    </xf>
    <xf numFmtId="0" fontId="33" fillId="0" borderId="4" xfId="0" applyFont="1" applyBorder="1" applyAlignment="1">
      <alignment horizontal="center" vertical="center"/>
    </xf>
    <xf numFmtId="0" fontId="24" fillId="0" borderId="4" xfId="0" applyFont="1" applyBorder="1" applyAlignment="1">
      <alignment horizontal="center" vertical="center" wrapText="1"/>
    </xf>
    <xf numFmtId="0" fontId="25" fillId="0" borderId="4" xfId="0" applyFont="1" applyBorder="1" applyAlignment="1">
      <alignment horizontal="center" vertical="center" wrapText="1"/>
    </xf>
    <xf numFmtId="0" fontId="14" fillId="0" borderId="4" xfId="0" applyFont="1" applyBorder="1" applyAlignment="1">
      <alignment vertical="center" wrapText="1"/>
    </xf>
    <xf numFmtId="0" fontId="25" fillId="0" borderId="8" xfId="0" applyFont="1" applyBorder="1" applyAlignment="1">
      <alignment horizontal="left" vertical="center" wrapText="1"/>
    </xf>
    <xf numFmtId="0" fontId="34" fillId="0" borderId="4" xfId="0" applyFont="1" applyBorder="1" applyAlignment="1">
      <alignment vertical="center" wrapText="1"/>
    </xf>
    <xf numFmtId="0" fontId="34" fillId="0" borderId="4" xfId="0" applyFont="1" applyBorder="1" applyAlignment="1">
      <alignment horizontal="left" vertical="center" wrapText="1"/>
    </xf>
    <xf numFmtId="0" fontId="35" fillId="0" borderId="0" xfId="0" applyFont="1" applyAlignment="1">
      <alignment horizontal="right" vertical="center"/>
    </xf>
    <xf numFmtId="0" fontId="28" fillId="0" borderId="0" xfId="0" applyFont="1" applyAlignment="1">
      <alignment horizontal="left" vertical="center"/>
    </xf>
    <xf numFmtId="0" fontId="27" fillId="0" borderId="0" xfId="0" applyFont="1" applyAlignment="1">
      <alignment horizontal="left" vertical="center"/>
    </xf>
    <xf numFmtId="0" fontId="36" fillId="0" borderId="0" xfId="0" applyFont="1" applyAlignment="1">
      <alignment horizontal="left" vertical="center"/>
    </xf>
    <xf numFmtId="0" fontId="28" fillId="0" borderId="0" xfId="0" applyFont="1">
      <alignment vertical="center"/>
    </xf>
    <xf numFmtId="0" fontId="25" fillId="0" borderId="11" xfId="0" applyFont="1" applyBorder="1" applyAlignment="1">
      <alignment horizontal="center" vertical="center"/>
    </xf>
    <xf numFmtId="0" fontId="25" fillId="0" borderId="8" xfId="0" applyFont="1" applyBorder="1" applyAlignment="1">
      <alignment vertical="center" wrapText="1"/>
    </xf>
    <xf numFmtId="0" fontId="37" fillId="0" borderId="32" xfId="0" applyFont="1" applyBorder="1" applyAlignment="1">
      <alignment vertical="center" wrapText="1"/>
    </xf>
    <xf numFmtId="0" fontId="16" fillId="0" borderId="4" xfId="0" applyFont="1" applyBorder="1" applyAlignment="1">
      <alignment vertical="center" wrapText="1"/>
    </xf>
    <xf numFmtId="0" fontId="24" fillId="0" borderId="4" xfId="0" applyFont="1" applyBorder="1" applyAlignment="1">
      <alignment vertical="center" wrapText="1"/>
    </xf>
    <xf numFmtId="0" fontId="0" fillId="0" borderId="8" xfId="0" applyBorder="1">
      <alignment vertical="center"/>
    </xf>
    <xf numFmtId="0" fontId="38" fillId="0" borderId="4" xfId="0" applyFont="1" applyBorder="1">
      <alignment vertical="center"/>
    </xf>
    <xf numFmtId="0" fontId="39" fillId="0" borderId="0" xfId="0" applyFont="1" applyAlignment="1">
      <alignment vertical="center" wrapText="1"/>
    </xf>
    <xf numFmtId="0" fontId="25" fillId="0" borderId="21" xfId="0" applyFont="1" applyBorder="1" applyAlignment="1">
      <alignment vertical="center" wrapText="1"/>
    </xf>
    <xf numFmtId="0" fontId="4" fillId="0" borderId="4" xfId="0" applyFont="1" applyBorder="1" applyAlignment="1">
      <alignment horizontal="left" vertical="center" wrapText="1"/>
    </xf>
    <xf numFmtId="0" fontId="25" fillId="0" borderId="32" xfId="0" applyFont="1" applyBorder="1" applyAlignment="1">
      <alignment vertical="center" wrapText="1"/>
    </xf>
    <xf numFmtId="0" fontId="40" fillId="0" borderId="0" xfId="0" applyFont="1" applyAlignment="1">
      <alignment horizontal="left" vertical="center"/>
    </xf>
    <xf numFmtId="0" fontId="24" fillId="0" borderId="4" xfId="0" applyFont="1" applyBorder="1">
      <alignment vertical="center"/>
    </xf>
    <xf numFmtId="38" fontId="6" fillId="10" borderId="2" xfId="1" applyFont="1" applyFill="1" applyBorder="1" applyAlignment="1" applyProtection="1">
      <alignment vertical="center" wrapText="1"/>
      <protection hidden="1"/>
    </xf>
    <xf numFmtId="38" fontId="6" fillId="0" borderId="1" xfId="1" applyFont="1" applyFill="1" applyBorder="1" applyAlignment="1" applyProtection="1">
      <alignment vertical="center" wrapText="1"/>
      <protection hidden="1"/>
    </xf>
    <xf numFmtId="38" fontId="6" fillId="0" borderId="23" xfId="1" applyFont="1" applyFill="1" applyBorder="1" applyAlignment="1" applyProtection="1">
      <alignment vertical="center" wrapText="1"/>
      <protection hidden="1"/>
    </xf>
    <xf numFmtId="38" fontId="6" fillId="0" borderId="0" xfId="1" applyFont="1" applyFill="1" applyBorder="1" applyAlignment="1" applyProtection="1">
      <alignment vertical="center" wrapText="1"/>
      <protection hidden="1"/>
    </xf>
    <xf numFmtId="38" fontId="2" fillId="10" borderId="41" xfId="1" applyFont="1" applyFill="1" applyBorder="1" applyAlignment="1" applyProtection="1">
      <alignment horizontal="right" vertical="center" wrapText="1"/>
      <protection hidden="1"/>
    </xf>
    <xf numFmtId="38" fontId="6" fillId="10" borderId="19" xfId="1" applyFont="1" applyFill="1" applyBorder="1" applyAlignment="1" applyProtection="1">
      <alignment vertical="center" wrapText="1"/>
      <protection hidden="1"/>
    </xf>
    <xf numFmtId="0" fontId="4" fillId="0" borderId="0" xfId="0" applyFont="1" applyAlignment="1" applyProtection="1">
      <alignment horizontal="center" vertical="center" shrinkToFit="1"/>
      <protection hidden="1"/>
    </xf>
    <xf numFmtId="0" fontId="24" fillId="0" borderId="32" xfId="0" applyFont="1" applyBorder="1" applyAlignment="1">
      <alignment horizontal="center" vertical="center"/>
    </xf>
    <xf numFmtId="0" fontId="24" fillId="0" borderId="34" xfId="0" applyFont="1" applyBorder="1" applyAlignment="1">
      <alignment horizontal="center" vertical="center"/>
    </xf>
    <xf numFmtId="0" fontId="24" fillId="0" borderId="8" xfId="0" applyFont="1" applyBorder="1" applyAlignment="1">
      <alignment horizontal="left" vertical="center" wrapText="1"/>
    </xf>
    <xf numFmtId="0" fontId="32" fillId="0" borderId="45" xfId="0" applyFont="1" applyBorder="1" applyAlignment="1">
      <alignment horizontal="center" vertical="center"/>
    </xf>
    <xf numFmtId="0" fontId="24" fillId="0" borderId="8" xfId="0" applyFont="1" applyBorder="1" applyAlignment="1">
      <alignment horizontal="center" vertical="center" wrapText="1"/>
    </xf>
    <xf numFmtId="0" fontId="25" fillId="0" borderId="8" xfId="0" applyFont="1" applyBorder="1" applyAlignment="1">
      <alignment horizontal="center" vertical="center" wrapText="1"/>
    </xf>
    <xf numFmtId="0" fontId="24" fillId="0" borderId="8" xfId="0" applyFont="1" applyBorder="1">
      <alignment vertical="center"/>
    </xf>
    <xf numFmtId="0" fontId="25" fillId="0" borderId="34" xfId="0" applyFont="1" applyBorder="1" applyAlignment="1">
      <alignment horizontal="center" vertical="center"/>
    </xf>
    <xf numFmtId="0" fontId="24" fillId="0" borderId="8" xfId="0" applyFont="1" applyBorder="1" applyAlignment="1">
      <alignment horizontal="center" vertical="center"/>
    </xf>
    <xf numFmtId="0" fontId="33" fillId="0" borderId="8" xfId="0" applyFont="1" applyBorder="1" applyAlignment="1">
      <alignment horizontal="center" vertical="center"/>
    </xf>
    <xf numFmtId="0" fontId="16" fillId="0" borderId="8" xfId="0" applyFont="1" applyBorder="1" applyAlignment="1">
      <alignment vertical="center" wrapText="1"/>
    </xf>
    <xf numFmtId="0" fontId="24" fillId="0" borderId="8" xfId="0" applyFont="1" applyBorder="1" applyAlignment="1">
      <alignment vertical="center" wrapText="1"/>
    </xf>
    <xf numFmtId="0" fontId="38" fillId="0" borderId="8" xfId="0" applyFont="1" applyBorder="1">
      <alignment vertical="center"/>
    </xf>
    <xf numFmtId="0" fontId="4" fillId="0" borderId="8" xfId="0" applyFont="1" applyBorder="1" applyAlignment="1">
      <alignment horizontal="left" vertical="center" wrapText="1"/>
    </xf>
    <xf numFmtId="179" fontId="4" fillId="10" borderId="13" xfId="0" applyNumberFormat="1" applyFont="1" applyFill="1" applyBorder="1" applyProtection="1">
      <alignment vertical="center"/>
      <protection hidden="1"/>
    </xf>
    <xf numFmtId="177" fontId="4" fillId="10" borderId="13" xfId="1" applyNumberFormat="1" applyFont="1" applyFill="1" applyBorder="1" applyProtection="1">
      <alignment vertical="center"/>
      <protection hidden="1"/>
    </xf>
    <xf numFmtId="38" fontId="4" fillId="10" borderId="13" xfId="1" applyFont="1" applyFill="1" applyBorder="1" applyProtection="1">
      <alignment vertical="center"/>
      <protection hidden="1"/>
    </xf>
    <xf numFmtId="176" fontId="4" fillId="10" borderId="4" xfId="0" applyNumberFormat="1" applyFont="1" applyFill="1" applyBorder="1" applyAlignment="1" applyProtection="1">
      <alignment horizontal="left" vertical="center" wrapText="1"/>
      <protection hidden="1"/>
    </xf>
    <xf numFmtId="38" fontId="6" fillId="10" borderId="42" xfId="1" applyFont="1" applyFill="1" applyBorder="1" applyAlignment="1" applyProtection="1">
      <alignment horizontal="left" vertical="center" wrapText="1"/>
      <protection hidden="1"/>
    </xf>
    <xf numFmtId="38" fontId="6" fillId="10" borderId="42" xfId="1" applyFont="1" applyFill="1" applyBorder="1" applyAlignment="1" applyProtection="1">
      <alignment vertical="center" wrapText="1"/>
      <protection hidden="1"/>
    </xf>
    <xf numFmtId="176" fontId="4" fillId="10" borderId="42" xfId="0" applyNumberFormat="1" applyFont="1" applyFill="1" applyBorder="1" applyProtection="1">
      <alignment vertical="center"/>
      <protection hidden="1"/>
    </xf>
    <xf numFmtId="176" fontId="4" fillId="10" borderId="42" xfId="0" applyNumberFormat="1" applyFont="1" applyFill="1" applyBorder="1" applyAlignment="1" applyProtection="1">
      <alignment horizontal="left" vertical="center"/>
      <protection hidden="1"/>
    </xf>
    <xf numFmtId="38" fontId="6" fillId="10" borderId="42" xfId="1" applyFont="1" applyFill="1" applyBorder="1" applyAlignment="1" applyProtection="1">
      <alignment horizontal="center" vertical="center" wrapText="1"/>
      <protection hidden="1"/>
    </xf>
    <xf numFmtId="38" fontId="6" fillId="10" borderId="43" xfId="1" applyFont="1" applyFill="1" applyBorder="1" applyAlignment="1" applyProtection="1">
      <alignment horizontal="center" vertical="center" wrapText="1"/>
      <protection hidden="1"/>
    </xf>
    <xf numFmtId="0" fontId="4" fillId="10" borderId="4" xfId="1" applyNumberFormat="1" applyFont="1" applyFill="1" applyBorder="1" applyAlignment="1" applyProtection="1">
      <alignment vertical="center" wrapText="1"/>
      <protection hidden="1"/>
    </xf>
    <xf numFmtId="0" fontId="4" fillId="10" borderId="12" xfId="1" applyNumberFormat="1" applyFont="1" applyFill="1" applyBorder="1" applyAlignment="1" applyProtection="1">
      <alignment vertical="center" wrapText="1"/>
      <protection hidden="1"/>
    </xf>
    <xf numFmtId="0" fontId="4" fillId="0" borderId="0" xfId="0" applyFont="1" applyAlignment="1" applyProtection="1">
      <alignment horizontal="center" vertical="center"/>
      <protection hidden="1"/>
    </xf>
    <xf numFmtId="0" fontId="5" fillId="0" borderId="0" xfId="0" applyFont="1" applyAlignment="1" applyProtection="1">
      <alignment horizontal="left" vertical="center"/>
      <protection hidden="1"/>
    </xf>
    <xf numFmtId="0" fontId="5" fillId="0" borderId="0" xfId="0" applyFont="1" applyProtection="1">
      <alignment vertical="center"/>
      <protection hidden="1"/>
    </xf>
    <xf numFmtId="0" fontId="4" fillId="0" borderId="0" xfId="0" applyFont="1" applyAlignment="1" applyProtection="1">
      <alignment horizontal="left" vertical="center"/>
      <protection hidden="1"/>
    </xf>
    <xf numFmtId="0" fontId="9" fillId="0" borderId="4" xfId="0" applyFont="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38"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38" fontId="6" fillId="0" borderId="1" xfId="1" applyFont="1" applyFill="1" applyBorder="1" applyAlignment="1" applyProtection="1">
      <alignment horizontal="left" vertical="center" wrapText="1"/>
      <protection hidden="1"/>
    </xf>
    <xf numFmtId="176" fontId="4" fillId="0" borderId="1" xfId="0" applyNumberFormat="1" applyFont="1" applyBorder="1" applyAlignment="1" applyProtection="1">
      <alignment horizontal="right" vertical="center"/>
      <protection hidden="1"/>
    </xf>
    <xf numFmtId="176" fontId="4" fillId="0" borderId="1" xfId="0" applyNumberFormat="1" applyFont="1" applyBorder="1" applyAlignment="1" applyProtection="1">
      <alignment horizontal="left" vertical="center"/>
      <protection hidden="1"/>
    </xf>
    <xf numFmtId="38" fontId="4" fillId="0" borderId="1" xfId="1" applyFont="1" applyFill="1" applyBorder="1" applyAlignment="1" applyProtection="1">
      <alignment horizontal="left" vertical="center"/>
      <protection hidden="1"/>
    </xf>
    <xf numFmtId="38" fontId="4" fillId="0" borderId="1" xfId="1" applyFont="1" applyFill="1" applyBorder="1" applyAlignment="1" applyProtection="1">
      <alignment horizontal="right" vertical="center"/>
      <protection hidden="1"/>
    </xf>
    <xf numFmtId="0" fontId="2" fillId="0" borderId="0" xfId="0" applyFont="1" applyAlignment="1" applyProtection="1">
      <protection hidden="1"/>
    </xf>
    <xf numFmtId="38" fontId="6" fillId="0" borderId="23" xfId="1" applyFont="1" applyFill="1" applyBorder="1" applyAlignment="1" applyProtection="1">
      <alignment horizontal="left" vertical="center" wrapText="1"/>
      <protection hidden="1"/>
    </xf>
    <xf numFmtId="176" fontId="4" fillId="0" borderId="23" xfId="0" applyNumberFormat="1" applyFont="1" applyBorder="1" applyAlignment="1" applyProtection="1">
      <alignment horizontal="right" vertical="center"/>
      <protection hidden="1"/>
    </xf>
    <xf numFmtId="176" fontId="4" fillId="0" borderId="23" xfId="0" applyNumberFormat="1" applyFont="1" applyBorder="1" applyAlignment="1" applyProtection="1">
      <alignment horizontal="left" vertical="center"/>
      <protection hidden="1"/>
    </xf>
    <xf numFmtId="38" fontId="4" fillId="0" borderId="0" xfId="1" applyFont="1" applyFill="1" applyBorder="1" applyAlignment="1" applyProtection="1">
      <alignment horizontal="left" vertical="center"/>
      <protection hidden="1"/>
    </xf>
    <xf numFmtId="38" fontId="4" fillId="0" borderId="0" xfId="1" applyFont="1" applyFill="1" applyBorder="1" applyAlignment="1" applyProtection="1">
      <alignment horizontal="right" vertical="center"/>
      <protection hidden="1"/>
    </xf>
    <xf numFmtId="0" fontId="4" fillId="2" borderId="17" xfId="0" applyFont="1" applyFill="1" applyBorder="1" applyAlignment="1" applyProtection="1">
      <alignment horizontal="center" vertical="center" shrinkToFit="1"/>
      <protection hidden="1"/>
    </xf>
    <xf numFmtId="38" fontId="4" fillId="0" borderId="31" xfId="1" applyFont="1" applyFill="1" applyBorder="1" applyAlignment="1" applyProtection="1">
      <alignment horizontal="left" vertical="center"/>
      <protection hidden="1"/>
    </xf>
    <xf numFmtId="38" fontId="5" fillId="0" borderId="0" xfId="1" applyFont="1" applyFill="1" applyBorder="1" applyAlignment="1" applyProtection="1">
      <alignment horizontal="left" vertical="center"/>
      <protection hidden="1"/>
    </xf>
    <xf numFmtId="0" fontId="0" fillId="0" borderId="0" xfId="0" applyProtection="1">
      <alignment vertical="center"/>
      <protection hidden="1"/>
    </xf>
    <xf numFmtId="0" fontId="2" fillId="0" borderId="17" xfId="0" applyFont="1" applyBorder="1" applyProtection="1">
      <alignment vertical="center"/>
      <protection hidden="1"/>
    </xf>
    <xf numFmtId="176" fontId="5" fillId="0" borderId="0" xfId="0" applyNumberFormat="1" applyFont="1" applyAlignment="1" applyProtection="1">
      <alignment horizontal="right" vertical="center"/>
      <protection hidden="1"/>
    </xf>
    <xf numFmtId="176" fontId="4" fillId="0" borderId="0" xfId="0" applyNumberFormat="1" applyFont="1" applyAlignment="1" applyProtection="1">
      <alignment horizontal="left" vertical="center"/>
      <protection hidden="1"/>
    </xf>
    <xf numFmtId="38" fontId="4" fillId="10" borderId="4" xfId="1" applyFont="1" applyFill="1" applyBorder="1" applyAlignment="1" applyProtection="1">
      <alignment horizontal="left" vertical="center"/>
      <protection hidden="1"/>
    </xf>
    <xf numFmtId="0" fontId="2" fillId="0" borderId="0" xfId="0" applyFont="1" applyAlignment="1" applyProtection="1">
      <alignment horizontal="right" vertical="center"/>
      <protection hidden="1"/>
    </xf>
    <xf numFmtId="0" fontId="5" fillId="0" borderId="1" xfId="0" applyFont="1" applyBorder="1" applyAlignment="1" applyProtection="1">
      <alignment horizontal="center" vertical="center"/>
      <protection hidden="1"/>
    </xf>
    <xf numFmtId="38" fontId="6" fillId="0" borderId="0" xfId="1" applyFont="1" applyBorder="1" applyAlignment="1" applyProtection="1">
      <alignment vertical="center" wrapText="1"/>
      <protection hidden="1"/>
    </xf>
    <xf numFmtId="38" fontId="6" fillId="0" borderId="0" xfId="1" applyFont="1" applyBorder="1" applyAlignment="1" applyProtection="1">
      <alignment horizontal="left" vertical="center" wrapText="1"/>
      <protection hidden="1"/>
    </xf>
    <xf numFmtId="38" fontId="10" fillId="3" borderId="0" xfId="1" applyFont="1" applyFill="1" applyBorder="1" applyAlignment="1" applyProtection="1">
      <alignment horizontal="left" vertical="center" wrapText="1"/>
      <protection hidden="1"/>
    </xf>
    <xf numFmtId="0" fontId="17" fillId="0" borderId="0" xfId="0" applyFont="1" applyAlignment="1" applyProtection="1">
      <alignment horizontal="center" vertical="center"/>
      <protection hidden="1"/>
    </xf>
    <xf numFmtId="38" fontId="4" fillId="0" borderId="0" xfId="1" applyFont="1" applyProtection="1">
      <alignment vertical="center"/>
      <protection hidden="1"/>
    </xf>
    <xf numFmtId="0" fontId="2" fillId="0" borderId="0" xfId="0" applyFont="1" applyAlignment="1" applyProtection="1">
      <alignment horizontal="left" vertical="center"/>
      <protection hidden="1"/>
    </xf>
    <xf numFmtId="0" fontId="4" fillId="0" borderId="0" xfId="0" applyFont="1" applyAlignment="1" applyProtection="1">
      <alignment horizontal="left" vertical="center" shrinkToFit="1"/>
      <protection hidden="1"/>
    </xf>
    <xf numFmtId="38" fontId="6" fillId="0" borderId="0" xfId="1" applyFont="1" applyFill="1" applyBorder="1" applyAlignment="1" applyProtection="1">
      <alignment horizontal="left" vertical="center" wrapText="1"/>
      <protection hidden="1"/>
    </xf>
    <xf numFmtId="0" fontId="2" fillId="0" borderId="20" xfId="0" applyFont="1" applyBorder="1" applyProtection="1">
      <alignment vertical="center"/>
      <protection hidden="1"/>
    </xf>
    <xf numFmtId="38" fontId="5" fillId="0" borderId="0" xfId="1" applyFont="1" applyFill="1" applyBorder="1" applyAlignment="1" applyProtection="1">
      <alignment horizontal="left" vertical="center" wrapText="1"/>
      <protection hidden="1"/>
    </xf>
    <xf numFmtId="0" fontId="2" fillId="0" borderId="9" xfId="0" applyFont="1" applyBorder="1" applyAlignment="1" applyProtection="1">
      <alignment horizontal="center" vertical="center" wrapText="1"/>
      <protection hidden="1"/>
    </xf>
    <xf numFmtId="0" fontId="2" fillId="0" borderId="10" xfId="0" applyFont="1" applyBorder="1" applyAlignment="1" applyProtection="1">
      <alignment horizontal="center" vertical="center" wrapText="1"/>
      <protection hidden="1"/>
    </xf>
    <xf numFmtId="0" fontId="2" fillId="7" borderId="10" xfId="0" applyFont="1" applyFill="1" applyBorder="1" applyAlignment="1" applyProtection="1">
      <alignment horizontal="center" vertical="center" wrapText="1"/>
      <protection hidden="1"/>
    </xf>
    <xf numFmtId="0" fontId="4" fillId="10" borderId="0" xfId="0" applyFont="1" applyFill="1" applyProtection="1">
      <alignment vertical="center"/>
      <protection hidden="1"/>
    </xf>
    <xf numFmtId="0" fontId="4" fillId="0" borderId="0" xfId="0" applyFont="1" applyAlignment="1" applyProtection="1">
      <alignment horizontal="justify" vertical="center" wrapText="1"/>
      <protection hidden="1"/>
    </xf>
    <xf numFmtId="0" fontId="4" fillId="0" borderId="0" xfId="0" applyFont="1" applyAlignment="1" applyProtection="1">
      <alignment horizontal="left" vertical="center" wrapText="1"/>
      <protection hidden="1"/>
    </xf>
    <xf numFmtId="0" fontId="14" fillId="6" borderId="3" xfId="0" applyFont="1" applyFill="1" applyBorder="1" applyAlignment="1" applyProtection="1">
      <alignment horizontal="center" vertical="center"/>
      <protection locked="0" hidden="1"/>
    </xf>
    <xf numFmtId="0" fontId="14" fillId="6" borderId="12" xfId="0" applyFont="1" applyFill="1" applyBorder="1" applyAlignment="1" applyProtection="1">
      <alignment horizontal="center" vertical="center"/>
      <protection locked="0" hidden="1"/>
    </xf>
    <xf numFmtId="0" fontId="14" fillId="6" borderId="16" xfId="0" applyFont="1" applyFill="1" applyBorder="1" applyAlignment="1" applyProtection="1">
      <alignment horizontal="center" vertical="center"/>
      <protection locked="0" hidden="1"/>
    </xf>
    <xf numFmtId="38" fontId="6" fillId="6" borderId="4" xfId="1" applyFont="1" applyFill="1" applyBorder="1" applyAlignment="1" applyProtection="1">
      <alignment horizontal="left" vertical="center" wrapText="1"/>
      <protection locked="0" hidden="1"/>
    </xf>
    <xf numFmtId="38" fontId="4" fillId="6" borderId="4" xfId="1" applyFont="1" applyFill="1" applyBorder="1" applyAlignment="1" applyProtection="1">
      <alignment horizontal="left" vertical="center" wrapText="1"/>
      <protection locked="0" hidden="1"/>
    </xf>
    <xf numFmtId="38" fontId="4" fillId="4" borderId="4" xfId="1" applyFont="1" applyFill="1" applyBorder="1" applyAlignment="1" applyProtection="1">
      <alignment horizontal="right" vertical="center"/>
      <protection locked="0" hidden="1"/>
    </xf>
    <xf numFmtId="38" fontId="4" fillId="4" borderId="15" xfId="1" applyFont="1" applyFill="1" applyBorder="1" applyAlignment="1" applyProtection="1">
      <alignment horizontal="right" vertical="center"/>
      <protection locked="0" hidden="1"/>
    </xf>
    <xf numFmtId="38" fontId="4" fillId="4" borderId="21" xfId="1" applyFont="1" applyFill="1" applyBorder="1" applyAlignment="1" applyProtection="1">
      <alignment horizontal="right" vertical="center"/>
      <protection locked="0" hidden="1"/>
    </xf>
    <xf numFmtId="38" fontId="4" fillId="4" borderId="39" xfId="1" applyFont="1" applyFill="1" applyBorder="1" applyAlignment="1" applyProtection="1">
      <alignment horizontal="right" vertical="center"/>
      <protection locked="0" hidden="1"/>
    </xf>
    <xf numFmtId="38" fontId="6" fillId="4" borderId="21" xfId="1" applyFont="1" applyFill="1" applyBorder="1" applyAlignment="1" applyProtection="1">
      <alignment horizontal="right" vertical="center" wrapText="1"/>
      <protection locked="0" hidden="1"/>
    </xf>
    <xf numFmtId="38" fontId="6" fillId="4" borderId="39" xfId="1" applyFont="1" applyFill="1" applyBorder="1" applyAlignment="1" applyProtection="1">
      <alignment horizontal="right" vertical="center" wrapText="1"/>
      <protection locked="0" hidden="1"/>
    </xf>
    <xf numFmtId="0" fontId="4" fillId="4" borderId="0" xfId="0" applyFont="1" applyFill="1" applyAlignment="1" applyProtection="1">
      <alignment horizontal="left" vertical="center"/>
      <protection locked="0" hidden="1"/>
    </xf>
    <xf numFmtId="0" fontId="4" fillId="4" borderId="2" xfId="1" applyNumberFormat="1" applyFont="1" applyFill="1" applyBorder="1" applyAlignment="1" applyProtection="1">
      <alignment horizontal="center" vertical="center" wrapText="1"/>
      <protection locked="0" hidden="1"/>
    </xf>
    <xf numFmtId="0" fontId="4" fillId="4" borderId="3" xfId="1" applyNumberFormat="1" applyFont="1" applyFill="1" applyBorder="1" applyAlignment="1" applyProtection="1">
      <alignment horizontal="center" vertical="center" wrapText="1"/>
      <protection locked="0" hidden="1"/>
    </xf>
    <xf numFmtId="0" fontId="4" fillId="6" borderId="4" xfId="1" applyNumberFormat="1" applyFont="1" applyFill="1" applyBorder="1" applyAlignment="1" applyProtection="1">
      <alignment vertical="center" wrapText="1"/>
      <protection locked="0" hidden="1"/>
    </xf>
    <xf numFmtId="0" fontId="4" fillId="6" borderId="12" xfId="1" applyNumberFormat="1" applyFont="1" applyFill="1" applyBorder="1" applyAlignment="1" applyProtection="1">
      <alignment vertical="center" wrapText="1"/>
      <protection locked="0" hidden="1"/>
    </xf>
    <xf numFmtId="176" fontId="4" fillId="6" borderId="4" xfId="0" applyNumberFormat="1" applyFont="1" applyFill="1" applyBorder="1" applyAlignment="1" applyProtection="1">
      <alignment horizontal="left" vertical="center"/>
      <protection locked="0" hidden="1"/>
    </xf>
    <xf numFmtId="0" fontId="9" fillId="0" borderId="7" xfId="0" applyFont="1" applyBorder="1" applyAlignment="1" applyProtection="1">
      <alignment horizontal="center" vertical="center" wrapText="1"/>
      <protection hidden="1"/>
    </xf>
    <xf numFmtId="176" fontId="4" fillId="6" borderId="11" xfId="0" applyNumberFormat="1" applyFont="1" applyFill="1" applyBorder="1" applyAlignment="1" applyProtection="1">
      <alignment horizontal="left" vertical="center"/>
      <protection locked="0" hidden="1"/>
    </xf>
    <xf numFmtId="176" fontId="4" fillId="10" borderId="11" xfId="0" applyNumberFormat="1" applyFont="1" applyFill="1" applyBorder="1" applyAlignment="1" applyProtection="1">
      <alignment horizontal="left" vertical="center" wrapText="1"/>
      <protection hidden="1"/>
    </xf>
    <xf numFmtId="0" fontId="9" fillId="0" borderId="49" xfId="0" applyFont="1" applyBorder="1" applyAlignment="1" applyProtection="1">
      <alignment horizontal="center" vertical="center" wrapText="1"/>
      <protection hidden="1"/>
    </xf>
    <xf numFmtId="176" fontId="4" fillId="10" borderId="4" xfId="0" applyNumberFormat="1" applyFont="1" applyFill="1" applyBorder="1" applyAlignment="1" applyProtection="1">
      <alignment horizontal="left" vertical="center"/>
      <protection hidden="1"/>
    </xf>
    <xf numFmtId="176" fontId="4" fillId="10" borderId="11" xfId="0" applyNumberFormat="1" applyFont="1" applyFill="1" applyBorder="1" applyAlignment="1" applyProtection="1">
      <alignment horizontal="left" vertical="center"/>
      <protection hidden="1"/>
    </xf>
    <xf numFmtId="38" fontId="4" fillId="0" borderId="0" xfId="1" applyFont="1" applyFill="1" applyBorder="1" applyProtection="1">
      <alignment vertical="center"/>
      <protection hidden="1"/>
    </xf>
    <xf numFmtId="177" fontId="4" fillId="0" borderId="0" xfId="1" applyNumberFormat="1" applyFont="1" applyFill="1" applyBorder="1" applyProtection="1">
      <alignment vertical="center"/>
      <protection hidden="1"/>
    </xf>
    <xf numFmtId="0" fontId="2" fillId="11" borderId="0" xfId="0" applyFont="1" applyFill="1" applyAlignment="1" applyProtection="1">
      <alignment vertical="center" wrapText="1"/>
      <protection hidden="1"/>
    </xf>
    <xf numFmtId="0" fontId="2" fillId="10" borderId="0" xfId="0" applyFont="1" applyFill="1" applyAlignment="1" applyProtection="1">
      <alignment vertical="center" wrapText="1"/>
      <protection hidden="1"/>
    </xf>
    <xf numFmtId="0" fontId="14" fillId="0" borderId="0" xfId="0" applyFont="1" applyAlignment="1" applyProtection="1">
      <alignment horizontal="left" vertical="center"/>
      <protection hidden="1"/>
    </xf>
    <xf numFmtId="38" fontId="4" fillId="0" borderId="0" xfId="0" applyNumberFormat="1" applyFont="1" applyProtection="1">
      <alignment vertical="center"/>
      <protection hidden="1"/>
    </xf>
    <xf numFmtId="38" fontId="4" fillId="0" borderId="0" xfId="0" applyNumberFormat="1" applyFont="1" applyAlignment="1" applyProtection="1">
      <alignment horizontal="right" vertical="center"/>
      <protection hidden="1"/>
    </xf>
    <xf numFmtId="179" fontId="4" fillId="0" borderId="0" xfId="0" applyNumberFormat="1" applyFont="1" applyProtection="1">
      <alignment vertical="center"/>
      <protection hidden="1"/>
    </xf>
    <xf numFmtId="0" fontId="41" fillId="0" borderId="0" xfId="0" applyFont="1" applyAlignment="1" applyProtection="1">
      <alignment horizontal="right" vertical="center"/>
      <protection hidden="1"/>
    </xf>
    <xf numFmtId="0" fontId="41" fillId="0" borderId="0" xfId="0" applyFont="1" applyProtection="1">
      <alignment vertical="center"/>
      <protection hidden="1"/>
    </xf>
    <xf numFmtId="38" fontId="9" fillId="10" borderId="2" xfId="1" applyFont="1" applyFill="1" applyBorder="1" applyAlignment="1" applyProtection="1">
      <alignment horizontal="right" vertical="center" wrapText="1"/>
      <protection hidden="1"/>
    </xf>
    <xf numFmtId="0" fontId="42" fillId="0" borderId="0" xfId="0" applyFont="1" applyProtection="1">
      <alignment vertical="center"/>
      <protection hidden="1"/>
    </xf>
    <xf numFmtId="0" fontId="4" fillId="0" borderId="31" xfId="0" applyFont="1" applyBorder="1" applyProtection="1">
      <alignment vertical="center"/>
      <protection hidden="1"/>
    </xf>
    <xf numFmtId="0" fontId="17" fillId="0" borderId="1" xfId="0" applyFont="1" applyBorder="1" applyProtection="1">
      <alignment vertical="center"/>
      <protection hidden="1"/>
    </xf>
    <xf numFmtId="176" fontId="5" fillId="7" borderId="4" xfId="0" applyNumberFormat="1" applyFont="1" applyFill="1" applyBorder="1" applyAlignment="1" applyProtection="1">
      <alignment horizontal="center" vertical="center" wrapText="1"/>
      <protection hidden="1"/>
    </xf>
    <xf numFmtId="0" fontId="4" fillId="4" borderId="4" xfId="1" applyNumberFormat="1" applyFont="1" applyFill="1" applyBorder="1" applyAlignment="1" applyProtection="1">
      <alignment horizontal="center" vertical="center" wrapText="1"/>
      <protection locked="0" hidden="1"/>
    </xf>
    <xf numFmtId="0" fontId="4" fillId="4" borderId="12" xfId="1" applyNumberFormat="1" applyFont="1" applyFill="1" applyBorder="1" applyAlignment="1" applyProtection="1">
      <alignment horizontal="center" vertical="center" wrapText="1"/>
      <protection locked="0" hidden="1"/>
    </xf>
    <xf numFmtId="49" fontId="4" fillId="4" borderId="15" xfId="1" applyNumberFormat="1" applyFont="1" applyFill="1" applyBorder="1" applyAlignment="1" applyProtection="1">
      <alignment horizontal="right" vertical="center" wrapText="1"/>
      <protection locked="0" hidden="1"/>
    </xf>
    <xf numFmtId="49" fontId="4" fillId="4" borderId="16" xfId="1" applyNumberFormat="1" applyFont="1" applyFill="1" applyBorder="1" applyAlignment="1" applyProtection="1">
      <alignment horizontal="right" vertical="center" wrapText="1"/>
      <protection locked="0" hidden="1"/>
    </xf>
    <xf numFmtId="0" fontId="2" fillId="0" borderId="14" xfId="0" applyFont="1" applyBorder="1" applyAlignment="1" applyProtection="1">
      <alignment horizontal="center" vertical="center" wrapText="1"/>
      <protection hidden="1"/>
    </xf>
    <xf numFmtId="38" fontId="4" fillId="10" borderId="6" xfId="1" applyFont="1" applyFill="1" applyBorder="1" applyProtection="1">
      <alignment vertical="center"/>
      <protection hidden="1"/>
    </xf>
    <xf numFmtId="176" fontId="4" fillId="12" borderId="11" xfId="0" applyNumberFormat="1" applyFont="1" applyFill="1" applyBorder="1" applyAlignment="1" applyProtection="1">
      <alignment horizontal="left" vertical="center" wrapText="1"/>
      <protection hidden="1"/>
    </xf>
    <xf numFmtId="38" fontId="4" fillId="12" borderId="6" xfId="0" applyNumberFormat="1" applyFont="1" applyFill="1" applyBorder="1" applyAlignment="1" applyProtection="1">
      <alignment horizontal="right" vertical="center"/>
      <protection hidden="1"/>
    </xf>
    <xf numFmtId="177" fontId="4" fillId="12" borderId="6" xfId="1" applyNumberFormat="1" applyFont="1" applyFill="1" applyBorder="1" applyProtection="1">
      <alignment vertical="center"/>
      <protection hidden="1"/>
    </xf>
    <xf numFmtId="38" fontId="4" fillId="12" borderId="6" xfId="1" applyFont="1" applyFill="1" applyBorder="1" applyProtection="1">
      <alignment vertical="center"/>
      <protection hidden="1"/>
    </xf>
    <xf numFmtId="0" fontId="4" fillId="12" borderId="0" xfId="0" applyFont="1" applyFill="1" applyProtection="1">
      <alignment vertical="center"/>
      <protection hidden="1"/>
    </xf>
    <xf numFmtId="0" fontId="4" fillId="12" borderId="0" xfId="0" applyFont="1" applyFill="1" applyAlignment="1" applyProtection="1">
      <alignment horizontal="left" vertical="center"/>
      <protection hidden="1"/>
    </xf>
    <xf numFmtId="0" fontId="4" fillId="12" borderId="0" xfId="0" applyFont="1" applyFill="1" applyAlignment="1" applyProtection="1">
      <alignment horizontal="right" vertical="center"/>
      <protection hidden="1"/>
    </xf>
    <xf numFmtId="0" fontId="9" fillId="0" borderId="59" xfId="0" applyFont="1" applyBorder="1" applyAlignment="1" applyProtection="1">
      <alignment horizontal="center" vertical="center" wrapText="1"/>
      <protection hidden="1"/>
    </xf>
    <xf numFmtId="38" fontId="11" fillId="0" borderId="0" xfId="1" applyFont="1" applyFill="1" applyBorder="1" applyAlignment="1" applyProtection="1">
      <alignment horizontal="right" vertical="center"/>
      <protection hidden="1"/>
    </xf>
    <xf numFmtId="0" fontId="7" fillId="0" borderId="0" xfId="0" applyFont="1" applyAlignment="1" applyProtection="1">
      <alignment horizontal="left" vertical="center" wrapText="1"/>
      <protection hidden="1"/>
    </xf>
    <xf numFmtId="0" fontId="10" fillId="3" borderId="0" xfId="0" applyFont="1" applyFill="1" applyProtection="1">
      <alignment vertical="center"/>
      <protection hidden="1"/>
    </xf>
    <xf numFmtId="0" fontId="44" fillId="0" borderId="0" xfId="0" applyFont="1" applyProtection="1">
      <alignment vertical="center"/>
      <protection hidden="1"/>
    </xf>
    <xf numFmtId="38" fontId="8" fillId="12" borderId="0" xfId="1" applyFont="1" applyFill="1" applyBorder="1" applyAlignment="1" applyProtection="1">
      <alignment horizontal="left" vertical="center"/>
      <protection hidden="1"/>
    </xf>
    <xf numFmtId="0" fontId="4" fillId="3" borderId="0" xfId="0" applyFont="1" applyFill="1" applyAlignment="1" applyProtection="1">
      <alignment horizontal="right" vertical="center" wrapText="1"/>
      <protection hidden="1"/>
    </xf>
    <xf numFmtId="0" fontId="17" fillId="0" borderId="0" xfId="0" applyFont="1" applyProtection="1">
      <alignment vertical="center"/>
      <protection hidden="1"/>
    </xf>
    <xf numFmtId="0" fontId="43" fillId="0" borderId="0" xfId="0" applyFont="1" applyAlignment="1" applyProtection="1">
      <alignment vertical="center" wrapText="1"/>
      <protection hidden="1"/>
    </xf>
    <xf numFmtId="38" fontId="11" fillId="3" borderId="13" xfId="1" applyFont="1" applyFill="1" applyBorder="1" applyAlignment="1" applyProtection="1">
      <alignment vertical="center" wrapText="1"/>
      <protection hidden="1"/>
    </xf>
    <xf numFmtId="38" fontId="11" fillId="12" borderId="13" xfId="1" applyFont="1" applyFill="1" applyBorder="1" applyAlignment="1" applyProtection="1">
      <alignment vertical="center" wrapText="1"/>
      <protection hidden="1"/>
    </xf>
    <xf numFmtId="38" fontId="10" fillId="12" borderId="0" xfId="1" applyFont="1" applyFill="1" applyBorder="1" applyAlignment="1" applyProtection="1">
      <alignment horizontal="left" vertical="center" wrapText="1"/>
      <protection hidden="1"/>
    </xf>
    <xf numFmtId="38" fontId="11" fillId="12" borderId="0" xfId="1" applyFont="1" applyFill="1" applyBorder="1" applyAlignment="1" applyProtection="1">
      <alignment horizontal="right" vertical="center"/>
      <protection hidden="1"/>
    </xf>
    <xf numFmtId="38" fontId="8" fillId="7" borderId="0" xfId="1" applyFont="1" applyFill="1" applyBorder="1" applyAlignment="1" applyProtection="1">
      <alignment horizontal="left" vertical="center"/>
      <protection hidden="1"/>
    </xf>
    <xf numFmtId="0" fontId="7" fillId="7" borderId="0" xfId="0" applyFont="1" applyFill="1" applyProtection="1">
      <alignment vertical="center"/>
      <protection hidden="1"/>
    </xf>
    <xf numFmtId="0" fontId="4" fillId="7" borderId="0" xfId="0" applyFont="1" applyFill="1" applyProtection="1">
      <alignment vertical="center"/>
      <protection hidden="1"/>
    </xf>
    <xf numFmtId="38" fontId="10" fillId="7" borderId="0" xfId="1" applyFont="1" applyFill="1" applyBorder="1" applyAlignment="1" applyProtection="1">
      <alignment horizontal="left" vertical="center" wrapText="1"/>
      <protection hidden="1"/>
    </xf>
    <xf numFmtId="0" fontId="47" fillId="0" borderId="0" xfId="0" applyFont="1" applyAlignment="1" applyProtection="1">
      <alignment vertical="center" wrapText="1"/>
      <protection hidden="1"/>
    </xf>
    <xf numFmtId="0" fontId="47" fillId="0" borderId="0" xfId="0" applyFont="1" applyProtection="1">
      <alignment vertical="center"/>
      <protection hidden="1"/>
    </xf>
    <xf numFmtId="0" fontId="47" fillId="0" borderId="0" xfId="0" applyFont="1" applyAlignment="1" applyProtection="1">
      <alignment horizontal="right" vertical="center"/>
      <protection hidden="1"/>
    </xf>
    <xf numFmtId="0" fontId="47" fillId="0" borderId="0" xfId="0" applyFont="1" applyAlignment="1" applyProtection="1">
      <alignment horizontal="right" vertical="center" wrapText="1"/>
      <protection hidden="1"/>
    </xf>
    <xf numFmtId="0" fontId="50" fillId="0" borderId="0" xfId="0" applyFont="1" applyProtection="1">
      <alignment vertical="center"/>
      <protection hidden="1"/>
    </xf>
    <xf numFmtId="38" fontId="49" fillId="0" borderId="0" xfId="1" applyFont="1" applyFill="1" applyBorder="1" applyAlignment="1" applyProtection="1">
      <alignment horizontal="left" vertical="center"/>
      <protection hidden="1"/>
    </xf>
    <xf numFmtId="0" fontId="47" fillId="0" borderId="0" xfId="0" applyFont="1" applyAlignment="1" applyProtection="1">
      <alignment horizontal="left" vertical="center"/>
      <protection hidden="1"/>
    </xf>
    <xf numFmtId="177" fontId="47" fillId="0" borderId="0" xfId="1" applyNumberFormat="1" applyFont="1" applyFill="1" applyBorder="1" applyProtection="1">
      <alignment vertical="center"/>
      <protection hidden="1"/>
    </xf>
    <xf numFmtId="38" fontId="47" fillId="0" borderId="0" xfId="1" applyFont="1" applyFill="1" applyBorder="1" applyProtection="1">
      <alignment vertical="center"/>
      <protection hidden="1"/>
    </xf>
    <xf numFmtId="38" fontId="49" fillId="0" borderId="0" xfId="0" applyNumberFormat="1" applyFont="1" applyProtection="1">
      <alignment vertical="center"/>
      <protection hidden="1"/>
    </xf>
    <xf numFmtId="0" fontId="14" fillId="6" borderId="3" xfId="0" applyFont="1" applyFill="1" applyBorder="1" applyAlignment="1" applyProtection="1">
      <alignment horizontal="center" vertical="center"/>
      <protection locked="0"/>
    </xf>
    <xf numFmtId="0" fontId="14" fillId="6" borderId="12" xfId="0" applyFont="1" applyFill="1" applyBorder="1" applyAlignment="1" applyProtection="1">
      <alignment horizontal="center" vertical="center"/>
      <protection locked="0"/>
    </xf>
    <xf numFmtId="0" fontId="14" fillId="6" borderId="16" xfId="0" applyFont="1" applyFill="1" applyBorder="1" applyAlignment="1" applyProtection="1">
      <alignment horizontal="center" vertical="center"/>
      <protection locked="0"/>
    </xf>
    <xf numFmtId="38" fontId="6" fillId="6" borderId="4" xfId="1" applyFont="1" applyFill="1" applyBorder="1" applyAlignment="1" applyProtection="1">
      <alignment horizontal="left" vertical="center" wrapText="1"/>
      <protection locked="0"/>
    </xf>
    <xf numFmtId="38" fontId="4" fillId="6" borderId="4" xfId="1" applyFont="1" applyFill="1" applyBorder="1" applyAlignment="1" applyProtection="1">
      <alignment horizontal="left" vertical="center" wrapText="1"/>
      <protection locked="0"/>
    </xf>
    <xf numFmtId="38" fontId="4" fillId="4" borderId="4" xfId="1" applyFont="1" applyFill="1" applyBorder="1" applyAlignment="1" applyProtection="1">
      <alignment horizontal="right" vertical="center"/>
      <protection locked="0"/>
    </xf>
    <xf numFmtId="38" fontId="4" fillId="4" borderId="15" xfId="1" applyFont="1" applyFill="1" applyBorder="1" applyAlignment="1" applyProtection="1">
      <alignment horizontal="right" vertical="center"/>
      <protection locked="0"/>
    </xf>
    <xf numFmtId="38" fontId="4" fillId="4" borderId="21" xfId="1" applyFont="1" applyFill="1" applyBorder="1" applyAlignment="1" applyProtection="1">
      <alignment horizontal="right" vertical="center"/>
      <protection locked="0"/>
    </xf>
    <xf numFmtId="38" fontId="4" fillId="4" borderId="39" xfId="1" applyFont="1" applyFill="1" applyBorder="1" applyAlignment="1" applyProtection="1">
      <alignment horizontal="right" vertical="center"/>
      <protection locked="0"/>
    </xf>
    <xf numFmtId="176" fontId="4" fillId="6" borderId="11" xfId="0" applyNumberFormat="1" applyFont="1" applyFill="1" applyBorder="1" applyAlignment="1" applyProtection="1">
      <alignment horizontal="left" vertical="center"/>
      <protection locked="0"/>
    </xf>
    <xf numFmtId="176" fontId="4" fillId="6" borderId="11" xfId="0" applyNumberFormat="1" applyFont="1" applyFill="1" applyBorder="1" applyAlignment="1" applyProtection="1">
      <alignment horizontal="left" vertical="center" wrapText="1"/>
      <protection locked="0"/>
    </xf>
    <xf numFmtId="176" fontId="4" fillId="6" borderId="4" xfId="0" applyNumberFormat="1" applyFont="1" applyFill="1" applyBorder="1" applyAlignment="1" applyProtection="1">
      <alignment horizontal="left" vertical="center"/>
      <protection locked="0"/>
    </xf>
    <xf numFmtId="38" fontId="6" fillId="4" borderId="21" xfId="1" applyFont="1" applyFill="1" applyBorder="1" applyAlignment="1" applyProtection="1">
      <alignment horizontal="right" vertical="center" wrapText="1"/>
      <protection locked="0"/>
    </xf>
    <xf numFmtId="38" fontId="6" fillId="4" borderId="39" xfId="1" applyFont="1" applyFill="1" applyBorder="1" applyAlignment="1" applyProtection="1">
      <alignment horizontal="right" vertical="center" wrapText="1"/>
      <protection locked="0"/>
    </xf>
    <xf numFmtId="0" fontId="4" fillId="4" borderId="0" xfId="0" applyFont="1" applyFill="1" applyAlignment="1" applyProtection="1">
      <alignment horizontal="left" vertical="center"/>
      <protection locked="0"/>
    </xf>
    <xf numFmtId="0" fontId="4" fillId="4" borderId="2" xfId="1" applyNumberFormat="1" applyFont="1" applyFill="1" applyBorder="1" applyAlignment="1" applyProtection="1">
      <alignment horizontal="center" vertical="center" wrapText="1"/>
      <protection locked="0"/>
    </xf>
    <xf numFmtId="0" fontId="4" fillId="6" borderId="4" xfId="1" applyNumberFormat="1" applyFont="1" applyFill="1" applyBorder="1" applyAlignment="1" applyProtection="1">
      <alignment vertical="center" wrapText="1"/>
      <protection locked="0"/>
    </xf>
    <xf numFmtId="0" fontId="4" fillId="4" borderId="3" xfId="1" applyNumberFormat="1" applyFont="1" applyFill="1" applyBorder="1" applyAlignment="1" applyProtection="1">
      <alignment horizontal="center" vertical="center" wrapText="1"/>
      <protection locked="0"/>
    </xf>
    <xf numFmtId="0" fontId="4" fillId="6" borderId="12" xfId="1" applyNumberFormat="1" applyFont="1" applyFill="1" applyBorder="1" applyAlignment="1" applyProtection="1">
      <alignment vertical="center" wrapText="1"/>
      <protection locked="0"/>
    </xf>
    <xf numFmtId="0" fontId="4" fillId="4" borderId="4" xfId="1" applyNumberFormat="1" applyFont="1" applyFill="1" applyBorder="1" applyAlignment="1" applyProtection="1">
      <alignment horizontal="center" vertical="center" wrapText="1"/>
      <protection locked="0"/>
    </xf>
    <xf numFmtId="0" fontId="4" fillId="4" borderId="12" xfId="1" applyNumberFormat="1" applyFont="1" applyFill="1" applyBorder="1" applyAlignment="1" applyProtection="1">
      <alignment horizontal="center" vertical="center" wrapText="1"/>
      <protection locked="0"/>
    </xf>
    <xf numFmtId="49" fontId="4" fillId="4" borderId="15" xfId="1" applyNumberFormat="1" applyFont="1" applyFill="1" applyBorder="1" applyAlignment="1" applyProtection="1">
      <alignment horizontal="right" vertical="center" wrapText="1"/>
      <protection locked="0"/>
    </xf>
    <xf numFmtId="49" fontId="4" fillId="4" borderId="16" xfId="1" applyNumberFormat="1" applyFont="1" applyFill="1" applyBorder="1" applyAlignment="1" applyProtection="1">
      <alignment horizontal="right" vertical="center" wrapText="1"/>
      <protection locked="0"/>
    </xf>
    <xf numFmtId="38" fontId="4" fillId="4" borderId="13" xfId="1" applyFont="1" applyFill="1" applyBorder="1" applyAlignment="1" applyProtection="1">
      <alignment horizontal="center" vertical="center"/>
      <protection locked="0"/>
    </xf>
    <xf numFmtId="38" fontId="4" fillId="4" borderId="6" xfId="1" applyFont="1" applyFill="1" applyBorder="1" applyAlignment="1" applyProtection="1">
      <alignment horizontal="center" vertical="center"/>
      <protection locked="0"/>
    </xf>
    <xf numFmtId="38" fontId="4" fillId="4" borderId="13" xfId="1" applyFont="1" applyFill="1" applyBorder="1" applyAlignment="1" applyProtection="1">
      <alignment vertical="center"/>
      <protection locked="0"/>
    </xf>
    <xf numFmtId="176" fontId="4" fillId="6" borderId="11" xfId="0" applyNumberFormat="1" applyFont="1" applyFill="1" applyBorder="1" applyAlignment="1" applyProtection="1">
      <alignment horizontal="left" vertical="center" wrapText="1"/>
      <protection locked="0" hidden="1"/>
    </xf>
    <xf numFmtId="0" fontId="10" fillId="0" borderId="0" xfId="0" applyFont="1" applyAlignment="1" applyProtection="1">
      <alignment horizontal="right" vertical="center"/>
      <protection hidden="1"/>
    </xf>
    <xf numFmtId="38" fontId="6" fillId="10" borderId="41" xfId="1" applyFont="1" applyFill="1" applyBorder="1" applyAlignment="1" applyProtection="1">
      <alignment vertical="center" wrapText="1"/>
      <protection hidden="1"/>
    </xf>
    <xf numFmtId="38" fontId="6" fillId="6" borderId="21" xfId="1" applyFont="1" applyFill="1" applyBorder="1" applyAlignment="1" applyProtection="1">
      <alignment horizontal="left" vertical="center" wrapText="1"/>
      <protection locked="0"/>
    </xf>
    <xf numFmtId="176" fontId="4" fillId="10" borderId="21" xfId="0" applyNumberFormat="1" applyFont="1" applyFill="1" applyBorder="1" applyAlignment="1" applyProtection="1">
      <alignment horizontal="left" vertical="center" wrapText="1"/>
      <protection hidden="1"/>
    </xf>
    <xf numFmtId="38" fontId="6" fillId="10" borderId="63" xfId="1" applyFont="1" applyFill="1" applyBorder="1" applyAlignment="1" applyProtection="1">
      <alignment vertical="center" wrapText="1"/>
      <protection hidden="1"/>
    </xf>
    <xf numFmtId="176" fontId="4" fillId="10" borderId="63" xfId="0" applyNumberFormat="1" applyFont="1" applyFill="1" applyBorder="1" applyAlignment="1" applyProtection="1">
      <alignment horizontal="left" vertical="center" wrapText="1"/>
      <protection hidden="1"/>
    </xf>
    <xf numFmtId="176" fontId="2" fillId="10" borderId="63" xfId="0" applyNumberFormat="1" applyFont="1" applyFill="1" applyBorder="1" applyAlignment="1" applyProtection="1">
      <alignment horizontal="left" vertical="center"/>
      <protection hidden="1"/>
    </xf>
    <xf numFmtId="38" fontId="4" fillId="10" borderId="63" xfId="1" applyFont="1" applyFill="1" applyBorder="1" applyAlignment="1" applyProtection="1">
      <alignment horizontal="left" vertical="center" wrapText="1"/>
      <protection hidden="1"/>
    </xf>
    <xf numFmtId="38" fontId="4" fillId="10" borderId="63" xfId="1" applyFont="1" applyFill="1" applyBorder="1" applyAlignment="1" applyProtection="1">
      <alignment horizontal="right" vertical="center"/>
      <protection hidden="1"/>
    </xf>
    <xf numFmtId="38" fontId="6" fillId="10" borderId="64" xfId="1" applyFont="1" applyFill="1" applyBorder="1" applyAlignment="1" applyProtection="1">
      <alignment vertical="center" wrapText="1"/>
      <protection hidden="1"/>
    </xf>
    <xf numFmtId="38" fontId="6" fillId="6" borderId="65" xfId="1" applyFont="1" applyFill="1" applyBorder="1" applyAlignment="1" applyProtection="1">
      <alignment horizontal="left" vertical="center" wrapText="1"/>
      <protection locked="0"/>
    </xf>
    <xf numFmtId="176" fontId="4" fillId="10" borderId="65" xfId="0" applyNumberFormat="1" applyFont="1" applyFill="1" applyBorder="1" applyAlignment="1" applyProtection="1">
      <alignment horizontal="left" vertical="center" wrapText="1"/>
      <protection hidden="1"/>
    </xf>
    <xf numFmtId="38" fontId="4" fillId="4" borderId="65" xfId="1" applyFont="1" applyFill="1" applyBorder="1" applyAlignment="1" applyProtection="1">
      <alignment horizontal="right" vertical="center"/>
      <protection locked="0"/>
    </xf>
    <xf numFmtId="38" fontId="4" fillId="4" borderId="66" xfId="1" applyFont="1" applyFill="1" applyBorder="1" applyAlignment="1" applyProtection="1">
      <alignment horizontal="right" vertical="center"/>
      <protection locked="0"/>
    </xf>
    <xf numFmtId="38" fontId="6" fillId="10" borderId="67" xfId="1" applyFont="1" applyFill="1" applyBorder="1" applyAlignment="1" applyProtection="1">
      <alignment vertical="center" wrapText="1"/>
      <protection hidden="1"/>
    </xf>
    <xf numFmtId="38" fontId="4" fillId="4" borderId="68" xfId="1" applyFont="1" applyFill="1" applyBorder="1" applyAlignment="1" applyProtection="1">
      <alignment horizontal="right" vertical="center"/>
      <protection locked="0"/>
    </xf>
    <xf numFmtId="38" fontId="6" fillId="10" borderId="69" xfId="1" applyFont="1" applyFill="1" applyBorder="1" applyAlignment="1" applyProtection="1">
      <alignment vertical="center" wrapText="1"/>
      <protection hidden="1"/>
    </xf>
    <xf numFmtId="38" fontId="6" fillId="6" borderId="70" xfId="1" applyFont="1" applyFill="1" applyBorder="1" applyAlignment="1" applyProtection="1">
      <alignment horizontal="left" vertical="center" wrapText="1"/>
      <protection locked="0"/>
    </xf>
    <xf numFmtId="176" fontId="4" fillId="10" borderId="70" xfId="0" applyNumberFormat="1" applyFont="1" applyFill="1" applyBorder="1" applyAlignment="1" applyProtection="1">
      <alignment horizontal="left" vertical="center" wrapText="1"/>
      <protection hidden="1"/>
    </xf>
    <xf numFmtId="38" fontId="4" fillId="4" borderId="70" xfId="1" applyFont="1" applyFill="1" applyBorder="1" applyAlignment="1" applyProtection="1">
      <alignment horizontal="right" vertical="center"/>
      <protection locked="0"/>
    </xf>
    <xf numFmtId="38" fontId="4" fillId="4" borderId="71" xfId="1" applyFont="1" applyFill="1" applyBorder="1" applyAlignment="1" applyProtection="1">
      <alignment horizontal="right" vertical="center"/>
      <protection locked="0"/>
    </xf>
    <xf numFmtId="176" fontId="4" fillId="6" borderId="21" xfId="0" applyNumberFormat="1" applyFont="1" applyFill="1" applyBorder="1" applyAlignment="1" applyProtection="1">
      <alignment horizontal="left" vertical="center"/>
      <protection locked="0"/>
    </xf>
    <xf numFmtId="176" fontId="4" fillId="6" borderId="72" xfId="0" applyNumberFormat="1" applyFont="1" applyFill="1" applyBorder="1" applyAlignment="1" applyProtection="1">
      <alignment horizontal="left" vertical="center" wrapText="1"/>
      <protection locked="0"/>
    </xf>
    <xf numFmtId="176" fontId="4" fillId="10" borderId="72" xfId="0" applyNumberFormat="1" applyFont="1" applyFill="1" applyBorder="1" applyAlignment="1" applyProtection="1">
      <alignment horizontal="left" vertical="center" wrapText="1"/>
      <protection hidden="1"/>
    </xf>
    <xf numFmtId="38" fontId="6" fillId="12" borderId="74" xfId="1" applyFont="1" applyFill="1" applyBorder="1" applyAlignment="1" applyProtection="1">
      <alignment vertical="center" wrapText="1"/>
      <protection hidden="1"/>
    </xf>
    <xf numFmtId="176" fontId="5" fillId="12" borderId="11" xfId="0" applyNumberFormat="1" applyFont="1" applyFill="1" applyBorder="1" applyAlignment="1" applyProtection="1">
      <alignment horizontal="center" vertical="center" wrapText="1"/>
      <protection hidden="1"/>
    </xf>
    <xf numFmtId="38" fontId="4" fillId="12" borderId="11" xfId="1" applyFont="1" applyFill="1" applyBorder="1" applyAlignment="1" applyProtection="1">
      <alignment horizontal="right" vertical="center"/>
      <protection locked="0"/>
    </xf>
    <xf numFmtId="38" fontId="4" fillId="12" borderId="75" xfId="1" applyFont="1" applyFill="1" applyBorder="1" applyAlignment="1" applyProtection="1">
      <alignment horizontal="right" vertical="center"/>
      <protection locked="0"/>
    </xf>
    <xf numFmtId="176" fontId="4" fillId="6" borderId="65" xfId="0" applyNumberFormat="1" applyFont="1" applyFill="1" applyBorder="1" applyAlignment="1" applyProtection="1">
      <alignment horizontal="left" vertical="center"/>
      <protection locked="0"/>
    </xf>
    <xf numFmtId="176" fontId="4" fillId="6" borderId="65" xfId="0" applyNumberFormat="1" applyFont="1" applyFill="1" applyBorder="1" applyAlignment="1" applyProtection="1">
      <alignment horizontal="left" vertical="center" wrapText="1"/>
      <protection locked="0"/>
    </xf>
    <xf numFmtId="176" fontId="4" fillId="6" borderId="70" xfId="0" applyNumberFormat="1" applyFont="1" applyFill="1" applyBorder="1" applyAlignment="1" applyProtection="1">
      <alignment horizontal="left" vertical="center"/>
      <protection locked="0"/>
    </xf>
    <xf numFmtId="176" fontId="4" fillId="6" borderId="78" xfId="0" applyNumberFormat="1" applyFont="1" applyFill="1" applyBorder="1" applyAlignment="1" applyProtection="1">
      <alignment horizontal="left" vertical="center" wrapText="1"/>
      <protection locked="0"/>
    </xf>
    <xf numFmtId="176" fontId="4" fillId="10" borderId="78" xfId="0" applyNumberFormat="1" applyFont="1" applyFill="1" applyBorder="1" applyAlignment="1" applyProtection="1">
      <alignment horizontal="left" vertical="center" wrapText="1"/>
      <protection hidden="1"/>
    </xf>
    <xf numFmtId="38" fontId="6" fillId="6" borderId="21" xfId="1" applyFont="1" applyFill="1" applyBorder="1" applyAlignment="1" applyProtection="1">
      <alignment horizontal="left" vertical="center" wrapText="1"/>
      <protection locked="0" hidden="1"/>
    </xf>
    <xf numFmtId="38" fontId="6" fillId="6" borderId="65" xfId="1" applyFont="1" applyFill="1" applyBorder="1" applyAlignment="1" applyProtection="1">
      <alignment horizontal="left" vertical="center" wrapText="1"/>
      <protection locked="0" hidden="1"/>
    </xf>
    <xf numFmtId="38" fontId="4" fillId="4" borderId="65" xfId="1" applyFont="1" applyFill="1" applyBorder="1" applyAlignment="1" applyProtection="1">
      <alignment horizontal="right" vertical="center"/>
      <protection locked="0" hidden="1"/>
    </xf>
    <xf numFmtId="38" fontId="4" fillId="4" borderId="66" xfId="1" applyFont="1" applyFill="1" applyBorder="1" applyAlignment="1" applyProtection="1">
      <alignment horizontal="right" vertical="center"/>
      <protection locked="0" hidden="1"/>
    </xf>
    <xf numFmtId="38" fontId="4" fillId="4" borderId="68" xfId="1" applyFont="1" applyFill="1" applyBorder="1" applyAlignment="1" applyProtection="1">
      <alignment horizontal="right" vertical="center"/>
      <protection locked="0" hidden="1"/>
    </xf>
    <xf numFmtId="38" fontId="6" fillId="6" borderId="70" xfId="1" applyFont="1" applyFill="1" applyBorder="1" applyAlignment="1" applyProtection="1">
      <alignment horizontal="left" vertical="center" wrapText="1"/>
      <protection locked="0" hidden="1"/>
    </xf>
    <xf numFmtId="38" fontId="4" fillId="4" borderId="70" xfId="1" applyFont="1" applyFill="1" applyBorder="1" applyAlignment="1" applyProtection="1">
      <alignment horizontal="right" vertical="center"/>
      <protection locked="0" hidden="1"/>
    </xf>
    <xf numFmtId="38" fontId="4" fillId="4" borderId="71" xfId="1" applyFont="1" applyFill="1" applyBorder="1" applyAlignment="1" applyProtection="1">
      <alignment horizontal="right" vertical="center"/>
      <protection locked="0" hidden="1"/>
    </xf>
    <xf numFmtId="176" fontId="4" fillId="6" borderId="72" xfId="0" applyNumberFormat="1" applyFont="1" applyFill="1" applyBorder="1" applyAlignment="1" applyProtection="1">
      <alignment horizontal="left" vertical="center"/>
      <protection locked="0" hidden="1"/>
    </xf>
    <xf numFmtId="176" fontId="4" fillId="6" borderId="72" xfId="0" applyNumberFormat="1" applyFont="1" applyFill="1" applyBorder="1" applyAlignment="1" applyProtection="1">
      <alignment horizontal="left" vertical="center" wrapText="1"/>
      <protection locked="0" hidden="1"/>
    </xf>
    <xf numFmtId="38" fontId="4" fillId="12" borderId="11" xfId="1" applyFont="1" applyFill="1" applyBorder="1" applyAlignment="1" applyProtection="1">
      <alignment horizontal="right" vertical="center"/>
      <protection locked="0" hidden="1"/>
    </xf>
    <xf numFmtId="38" fontId="4" fillId="12" borderId="75" xfId="1" applyFont="1" applyFill="1" applyBorder="1" applyAlignment="1" applyProtection="1">
      <alignment horizontal="right" vertical="center"/>
      <protection locked="0" hidden="1"/>
    </xf>
    <xf numFmtId="176" fontId="4" fillId="6" borderId="65" xfId="0" applyNumberFormat="1" applyFont="1" applyFill="1" applyBorder="1" applyAlignment="1" applyProtection="1">
      <alignment horizontal="left" vertical="center"/>
      <protection locked="0" hidden="1"/>
    </xf>
    <xf numFmtId="176" fontId="4" fillId="6" borderId="65" xfId="0" applyNumberFormat="1" applyFont="1" applyFill="1" applyBorder="1" applyAlignment="1" applyProtection="1">
      <alignment horizontal="left" vertical="center" wrapText="1"/>
      <protection locked="0" hidden="1"/>
    </xf>
    <xf numFmtId="176" fontId="4" fillId="6" borderId="70" xfId="0" applyNumberFormat="1" applyFont="1" applyFill="1" applyBorder="1" applyAlignment="1" applyProtection="1">
      <alignment horizontal="left" vertical="center"/>
      <protection locked="0" hidden="1"/>
    </xf>
    <xf numFmtId="176" fontId="4" fillId="6" borderId="78" xfId="0" applyNumberFormat="1" applyFont="1" applyFill="1" applyBorder="1" applyAlignment="1" applyProtection="1">
      <alignment horizontal="left" vertical="center" wrapText="1"/>
      <protection locked="0" hidden="1"/>
    </xf>
    <xf numFmtId="38" fontId="4" fillId="12" borderId="11" xfId="1" applyFont="1" applyFill="1" applyBorder="1" applyAlignment="1" applyProtection="1">
      <alignment horizontal="right" vertical="center"/>
      <protection hidden="1"/>
    </xf>
    <xf numFmtId="38" fontId="4" fillId="12" borderId="75" xfId="1" applyFont="1" applyFill="1" applyBorder="1" applyAlignment="1" applyProtection="1">
      <alignment horizontal="right" vertical="center"/>
      <protection hidden="1"/>
    </xf>
    <xf numFmtId="0" fontId="14" fillId="6" borderId="3" xfId="0" applyFont="1" applyFill="1" applyBorder="1" applyAlignment="1" applyProtection="1">
      <alignment horizontal="center" vertical="center"/>
      <protection hidden="1"/>
    </xf>
    <xf numFmtId="0" fontId="14" fillId="6" borderId="12" xfId="0" applyFont="1" applyFill="1" applyBorder="1" applyAlignment="1" applyProtection="1">
      <alignment horizontal="center" vertical="center"/>
      <protection hidden="1"/>
    </xf>
    <xf numFmtId="0" fontId="14" fillId="6" borderId="16" xfId="0" applyFont="1" applyFill="1" applyBorder="1" applyAlignment="1" applyProtection="1">
      <alignment horizontal="center" vertical="center"/>
      <protection hidden="1"/>
    </xf>
    <xf numFmtId="38" fontId="6" fillId="6" borderId="4" xfId="1" applyFont="1" applyFill="1" applyBorder="1" applyAlignment="1" applyProtection="1">
      <alignment horizontal="left" vertical="center" wrapText="1"/>
      <protection hidden="1"/>
    </xf>
    <xf numFmtId="38" fontId="4" fillId="4" borderId="4" xfId="1" applyFont="1" applyFill="1" applyBorder="1" applyAlignment="1" applyProtection="1">
      <alignment horizontal="right" vertical="center"/>
      <protection hidden="1"/>
    </xf>
    <xf numFmtId="38" fontId="4" fillId="4" borderId="15" xfId="1" applyFont="1" applyFill="1" applyBorder="1" applyAlignment="1" applyProtection="1">
      <alignment horizontal="right" vertical="center"/>
      <protection hidden="1"/>
    </xf>
    <xf numFmtId="38" fontId="4" fillId="6" borderId="4" xfId="1" applyFont="1" applyFill="1" applyBorder="1" applyAlignment="1" applyProtection="1">
      <alignment horizontal="left" vertical="center" wrapText="1"/>
      <protection hidden="1"/>
    </xf>
    <xf numFmtId="38" fontId="6" fillId="6" borderId="21" xfId="1" applyFont="1" applyFill="1" applyBorder="1" applyAlignment="1" applyProtection="1">
      <alignment horizontal="left" vertical="center" wrapText="1"/>
      <protection hidden="1"/>
    </xf>
    <xf numFmtId="38" fontId="6" fillId="4" borderId="21" xfId="1" applyFont="1" applyFill="1" applyBorder="1" applyAlignment="1" applyProtection="1">
      <alignment horizontal="right" vertical="center" wrapText="1"/>
      <protection hidden="1"/>
    </xf>
    <xf numFmtId="38" fontId="6" fillId="4" borderId="39" xfId="1" applyFont="1" applyFill="1" applyBorder="1" applyAlignment="1" applyProtection="1">
      <alignment horizontal="right" vertical="center" wrapText="1"/>
      <protection hidden="1"/>
    </xf>
    <xf numFmtId="38" fontId="6" fillId="6" borderId="65" xfId="1" applyFont="1" applyFill="1" applyBorder="1" applyAlignment="1" applyProtection="1">
      <alignment horizontal="left" vertical="center" wrapText="1"/>
      <protection hidden="1"/>
    </xf>
    <xf numFmtId="38" fontId="4" fillId="4" borderId="65" xfId="1" applyFont="1" applyFill="1" applyBorder="1" applyAlignment="1" applyProtection="1">
      <alignment horizontal="right" vertical="center"/>
      <protection hidden="1"/>
    </xf>
    <xf numFmtId="38" fontId="4" fillId="4" borderId="66" xfId="1" applyFont="1" applyFill="1" applyBorder="1" applyAlignment="1" applyProtection="1">
      <alignment horizontal="right" vertical="center"/>
      <protection hidden="1"/>
    </xf>
    <xf numFmtId="38" fontId="4" fillId="4" borderId="68" xfId="1" applyFont="1" applyFill="1" applyBorder="1" applyAlignment="1" applyProtection="1">
      <alignment horizontal="right" vertical="center"/>
      <protection hidden="1"/>
    </xf>
    <xf numFmtId="38" fontId="6" fillId="6" borderId="70" xfId="1" applyFont="1" applyFill="1" applyBorder="1" applyAlignment="1" applyProtection="1">
      <alignment horizontal="left" vertical="center" wrapText="1"/>
      <protection hidden="1"/>
    </xf>
    <xf numFmtId="38" fontId="4" fillId="4" borderId="70" xfId="1" applyFont="1" applyFill="1" applyBorder="1" applyAlignment="1" applyProtection="1">
      <alignment horizontal="right" vertical="center"/>
      <protection hidden="1"/>
    </xf>
    <xf numFmtId="38" fontId="4" fillId="4" borderId="71" xfId="1" applyFont="1" applyFill="1" applyBorder="1" applyAlignment="1" applyProtection="1">
      <alignment horizontal="right" vertical="center"/>
      <protection hidden="1"/>
    </xf>
    <xf numFmtId="176" fontId="4" fillId="6" borderId="11" xfId="0" applyNumberFormat="1" applyFont="1" applyFill="1" applyBorder="1" applyAlignment="1" applyProtection="1">
      <alignment horizontal="left" vertical="center"/>
      <protection hidden="1"/>
    </xf>
    <xf numFmtId="176" fontId="4" fillId="6" borderId="11" xfId="0" applyNumberFormat="1" applyFont="1" applyFill="1" applyBorder="1" applyAlignment="1" applyProtection="1">
      <alignment horizontal="left" vertical="center" wrapText="1"/>
      <protection hidden="1"/>
    </xf>
    <xf numFmtId="176" fontId="4" fillId="6" borderId="4" xfId="0" applyNumberFormat="1" applyFont="1" applyFill="1" applyBorder="1" applyAlignment="1" applyProtection="1">
      <alignment horizontal="left" vertical="center"/>
      <protection hidden="1"/>
    </xf>
    <xf numFmtId="176" fontId="4" fillId="6" borderId="21" xfId="0" applyNumberFormat="1" applyFont="1" applyFill="1" applyBorder="1" applyAlignment="1" applyProtection="1">
      <alignment horizontal="left" vertical="center"/>
      <protection hidden="1"/>
    </xf>
    <xf numFmtId="176" fontId="4" fillId="6" borderId="72" xfId="0" applyNumberFormat="1" applyFont="1" applyFill="1" applyBorder="1" applyAlignment="1" applyProtection="1">
      <alignment horizontal="left" vertical="center" wrapText="1"/>
      <protection hidden="1"/>
    </xf>
    <xf numFmtId="38" fontId="4" fillId="4" borderId="21" xfId="1" applyFont="1" applyFill="1" applyBorder="1" applyAlignment="1" applyProtection="1">
      <alignment horizontal="right" vertical="center"/>
      <protection hidden="1"/>
    </xf>
    <xf numFmtId="38" fontId="4" fillId="4" borderId="39" xfId="1" applyFont="1" applyFill="1" applyBorder="1" applyAlignment="1" applyProtection="1">
      <alignment horizontal="right" vertical="center"/>
      <protection hidden="1"/>
    </xf>
    <xf numFmtId="176" fontId="4" fillId="6" borderId="65" xfId="0" applyNumberFormat="1" applyFont="1" applyFill="1" applyBorder="1" applyAlignment="1" applyProtection="1">
      <alignment horizontal="left" vertical="center"/>
      <protection hidden="1"/>
    </xf>
    <xf numFmtId="176" fontId="4" fillId="6" borderId="65" xfId="0" applyNumberFormat="1" applyFont="1" applyFill="1" applyBorder="1" applyAlignment="1" applyProtection="1">
      <alignment horizontal="left" vertical="center" wrapText="1"/>
      <protection hidden="1"/>
    </xf>
    <xf numFmtId="176" fontId="4" fillId="6" borderId="70" xfId="0" applyNumberFormat="1" applyFont="1" applyFill="1" applyBorder="1" applyAlignment="1" applyProtection="1">
      <alignment horizontal="left" vertical="center"/>
      <protection hidden="1"/>
    </xf>
    <xf numFmtId="176" fontId="4" fillId="6" borderId="78" xfId="0" applyNumberFormat="1" applyFont="1" applyFill="1" applyBorder="1" applyAlignment="1" applyProtection="1">
      <alignment horizontal="left" vertical="center" wrapText="1"/>
      <protection hidden="1"/>
    </xf>
    <xf numFmtId="0" fontId="4" fillId="4" borderId="0" xfId="0" applyFont="1" applyFill="1" applyAlignment="1" applyProtection="1">
      <alignment horizontal="left" vertical="center"/>
      <protection hidden="1"/>
    </xf>
    <xf numFmtId="0" fontId="4" fillId="4" borderId="2" xfId="1" applyNumberFormat="1" applyFont="1" applyFill="1" applyBorder="1" applyAlignment="1" applyProtection="1">
      <alignment horizontal="center" vertical="center" wrapText="1"/>
      <protection hidden="1"/>
    </xf>
    <xf numFmtId="0" fontId="4" fillId="6" borderId="4" xfId="1" applyNumberFormat="1" applyFont="1" applyFill="1" applyBorder="1" applyAlignment="1" applyProtection="1">
      <alignment vertical="center" wrapText="1"/>
      <protection hidden="1"/>
    </xf>
    <xf numFmtId="0" fontId="4" fillId="4" borderId="4" xfId="1" applyNumberFormat="1" applyFont="1" applyFill="1" applyBorder="1" applyAlignment="1" applyProtection="1">
      <alignment horizontal="center" vertical="center" wrapText="1"/>
      <protection hidden="1"/>
    </xf>
    <xf numFmtId="49" fontId="4" fillId="4" borderId="15" xfId="1" applyNumberFormat="1" applyFont="1" applyFill="1" applyBorder="1" applyAlignment="1" applyProtection="1">
      <alignment horizontal="right" vertical="center" wrapText="1"/>
      <protection hidden="1"/>
    </xf>
    <xf numFmtId="0" fontId="4" fillId="4" borderId="3" xfId="1" applyNumberFormat="1" applyFont="1" applyFill="1" applyBorder="1" applyAlignment="1" applyProtection="1">
      <alignment horizontal="center" vertical="center" wrapText="1"/>
      <protection hidden="1"/>
    </xf>
    <xf numFmtId="0" fontId="4" fillId="6" borderId="12" xfId="1" applyNumberFormat="1" applyFont="1" applyFill="1" applyBorder="1" applyAlignment="1" applyProtection="1">
      <alignment vertical="center" wrapText="1"/>
      <protection hidden="1"/>
    </xf>
    <xf numFmtId="0" fontId="4" fillId="4" borderId="12" xfId="1" applyNumberFormat="1" applyFont="1" applyFill="1" applyBorder="1" applyAlignment="1" applyProtection="1">
      <alignment horizontal="center" vertical="center" wrapText="1"/>
      <protection hidden="1"/>
    </xf>
    <xf numFmtId="49" fontId="4" fillId="4" borderId="16" xfId="1" applyNumberFormat="1" applyFont="1" applyFill="1" applyBorder="1" applyAlignment="1" applyProtection="1">
      <alignment horizontal="right" vertical="center" wrapText="1"/>
      <protection hidden="1"/>
    </xf>
    <xf numFmtId="38" fontId="4" fillId="4" borderId="13" xfId="1" applyFont="1" applyFill="1" applyBorder="1" applyAlignment="1" applyProtection="1">
      <alignment horizontal="center" vertical="center"/>
      <protection hidden="1"/>
    </xf>
    <xf numFmtId="38" fontId="4" fillId="4" borderId="13" xfId="1" applyFont="1" applyFill="1" applyBorder="1" applyAlignment="1" applyProtection="1">
      <alignment vertical="center"/>
      <protection hidden="1"/>
    </xf>
    <xf numFmtId="38" fontId="4" fillId="4" borderId="6" xfId="1" applyFont="1" applyFill="1" applyBorder="1" applyAlignment="1" applyProtection="1">
      <alignment horizontal="center" vertical="center"/>
      <protection hidden="1"/>
    </xf>
    <xf numFmtId="0" fontId="9" fillId="0" borderId="37"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0" fontId="0" fillId="0" borderId="30" xfId="0" applyBorder="1" applyProtection="1">
      <alignment vertical="center"/>
      <protection hidden="1"/>
    </xf>
    <xf numFmtId="0" fontId="9" fillId="0" borderId="47" xfId="0" applyFont="1" applyBorder="1" applyAlignment="1" applyProtection="1">
      <alignment horizontal="center" vertical="center" wrapText="1"/>
      <protection hidden="1"/>
    </xf>
    <xf numFmtId="0" fontId="9" fillId="0" borderId="48" xfId="0" applyFont="1" applyBorder="1" applyAlignment="1" applyProtection="1">
      <alignment horizontal="center" vertical="center" wrapText="1"/>
      <protection hidden="1"/>
    </xf>
    <xf numFmtId="0" fontId="15" fillId="7" borderId="54" xfId="0" applyFont="1" applyFill="1" applyBorder="1" applyAlignment="1" applyProtection="1">
      <alignment horizontal="center" vertical="center"/>
      <protection hidden="1"/>
    </xf>
    <xf numFmtId="0" fontId="15" fillId="7" borderId="55" xfId="0" applyFont="1" applyFill="1" applyBorder="1" applyAlignment="1" applyProtection="1">
      <alignment horizontal="center" vertical="center"/>
      <protection hidden="1"/>
    </xf>
    <xf numFmtId="0" fontId="43" fillId="7" borderId="50" xfId="0" applyFont="1" applyFill="1" applyBorder="1" applyAlignment="1" applyProtection="1">
      <alignment vertical="center" wrapText="1"/>
      <protection hidden="1"/>
    </xf>
    <xf numFmtId="0" fontId="43" fillId="7" borderId="51" xfId="0" applyFont="1" applyFill="1" applyBorder="1" applyAlignment="1" applyProtection="1">
      <alignment vertical="center" wrapText="1"/>
      <protection hidden="1"/>
    </xf>
    <xf numFmtId="0" fontId="43" fillId="7" borderId="52" xfId="0" applyFont="1" applyFill="1" applyBorder="1" applyAlignment="1" applyProtection="1">
      <alignment vertical="center" wrapText="1"/>
      <protection hidden="1"/>
    </xf>
    <xf numFmtId="0" fontId="43" fillId="7" borderId="53" xfId="0" applyFont="1" applyFill="1" applyBorder="1" applyAlignment="1" applyProtection="1">
      <alignment vertical="center" wrapText="1"/>
      <protection hidden="1"/>
    </xf>
    <xf numFmtId="0" fontId="4" fillId="0" borderId="25" xfId="0" applyFont="1" applyBorder="1" applyAlignment="1" applyProtection="1">
      <alignment horizontal="center" vertical="center" shrinkToFit="1"/>
      <protection hidden="1"/>
    </xf>
    <xf numFmtId="0" fontId="4" fillId="0" borderId="26" xfId="0" applyFont="1" applyBorder="1" applyAlignment="1" applyProtection="1">
      <alignment horizontal="center" vertical="center" shrinkToFit="1"/>
      <protection hidden="1"/>
    </xf>
    <xf numFmtId="0" fontId="46" fillId="6" borderId="22" xfId="0" applyFont="1" applyFill="1" applyBorder="1" applyAlignment="1" applyProtection="1">
      <alignment horizontal="center" vertical="center"/>
      <protection hidden="1"/>
    </xf>
    <xf numFmtId="0" fontId="46" fillId="6" borderId="23" xfId="0" applyFont="1" applyFill="1" applyBorder="1" applyAlignment="1" applyProtection="1">
      <alignment horizontal="center" vertical="center"/>
      <protection hidden="1"/>
    </xf>
    <xf numFmtId="0" fontId="46" fillId="6" borderId="24" xfId="0" applyFont="1" applyFill="1" applyBorder="1" applyAlignment="1" applyProtection="1">
      <alignment horizontal="center" vertical="center"/>
      <protection hidden="1"/>
    </xf>
    <xf numFmtId="0" fontId="43" fillId="2" borderId="1" xfId="0" applyFont="1" applyFill="1" applyBorder="1" applyAlignment="1" applyProtection="1">
      <alignment horizontal="center" vertical="center"/>
      <protection hidden="1"/>
    </xf>
    <xf numFmtId="0" fontId="43" fillId="2" borderId="0" xfId="0" applyFont="1" applyFill="1" applyAlignment="1" applyProtection="1">
      <alignment horizontal="center" vertical="center"/>
      <protection hidden="1"/>
    </xf>
    <xf numFmtId="0" fontId="43" fillId="7" borderId="56" xfId="0" applyFont="1" applyFill="1" applyBorder="1" applyAlignment="1" applyProtection="1">
      <alignment vertical="center" wrapText="1"/>
      <protection hidden="1"/>
    </xf>
    <xf numFmtId="0" fontId="43" fillId="7" borderId="57" xfId="0" applyFont="1" applyFill="1" applyBorder="1" applyAlignment="1" applyProtection="1">
      <alignment vertical="center" wrapText="1"/>
      <protection hidden="1"/>
    </xf>
    <xf numFmtId="0" fontId="43" fillId="7" borderId="58" xfId="0" applyFont="1" applyFill="1" applyBorder="1" applyAlignment="1" applyProtection="1">
      <alignment vertical="center" wrapText="1"/>
      <protection hidden="1"/>
    </xf>
    <xf numFmtId="0" fontId="7" fillId="10" borderId="0" xfId="0" applyFont="1" applyFill="1" applyProtection="1">
      <alignment vertical="center"/>
      <protection hidden="1"/>
    </xf>
    <xf numFmtId="0" fontId="9" fillId="0" borderId="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5" fillId="7" borderId="0" xfId="0" applyFont="1" applyFill="1" applyAlignment="1" applyProtection="1">
      <alignment horizontal="center" vertical="center" wrapText="1"/>
      <protection hidden="1"/>
    </xf>
    <xf numFmtId="38" fontId="6" fillId="2" borderId="17" xfId="1" applyFont="1" applyFill="1" applyBorder="1" applyAlignment="1" applyProtection="1">
      <alignment horizontal="left" vertical="center" wrapText="1"/>
      <protection hidden="1"/>
    </xf>
    <xf numFmtId="0" fontId="0" fillId="2" borderId="17" xfId="0" applyFill="1" applyBorder="1" applyProtection="1">
      <alignment vertical="center"/>
      <protection hidden="1"/>
    </xf>
    <xf numFmtId="0" fontId="5" fillId="0" borderId="20" xfId="0" applyFont="1" applyBorder="1" applyProtection="1">
      <alignment vertical="center"/>
      <protection hidden="1"/>
    </xf>
    <xf numFmtId="0" fontId="5" fillId="0" borderId="40" xfId="0" applyFont="1" applyBorder="1" applyProtection="1">
      <alignment vertical="center"/>
      <protection hidden="1"/>
    </xf>
    <xf numFmtId="0" fontId="5" fillId="0" borderId="18" xfId="0" applyFont="1" applyBorder="1" applyProtection="1">
      <alignment vertical="center"/>
      <protection hidden="1"/>
    </xf>
    <xf numFmtId="38" fontId="6" fillId="4" borderId="34" xfId="1" applyFont="1" applyFill="1" applyBorder="1" applyAlignment="1" applyProtection="1">
      <alignment horizontal="left" vertical="center" wrapText="1"/>
      <protection hidden="1"/>
    </xf>
    <xf numFmtId="0" fontId="0" fillId="4" borderId="35" xfId="0" applyFill="1" applyBorder="1" applyProtection="1">
      <alignment vertical="center"/>
      <protection hidden="1"/>
    </xf>
    <xf numFmtId="0" fontId="9" fillId="0" borderId="27" xfId="0" applyFont="1" applyBorder="1" applyAlignment="1" applyProtection="1">
      <alignment horizontal="center" vertical="center" wrapText="1"/>
      <protection hidden="1"/>
    </xf>
    <xf numFmtId="0" fontId="9" fillId="0" borderId="46" xfId="0" applyFont="1" applyBorder="1" applyAlignment="1" applyProtection="1">
      <alignment horizontal="center" vertical="center" wrapText="1"/>
      <protection hidden="1"/>
    </xf>
    <xf numFmtId="0" fontId="12" fillId="0" borderId="31" xfId="0" applyFont="1" applyBorder="1" applyAlignment="1" applyProtection="1">
      <alignment vertical="center" wrapText="1"/>
      <protection hidden="1"/>
    </xf>
    <xf numFmtId="0" fontId="12" fillId="0" borderId="0" xfId="0" applyFont="1" applyAlignment="1" applyProtection="1">
      <alignment vertical="center" wrapText="1"/>
      <protection hidden="1"/>
    </xf>
    <xf numFmtId="38" fontId="6" fillId="4" borderId="38" xfId="1" applyFont="1" applyFill="1" applyBorder="1" applyAlignment="1" applyProtection="1">
      <alignment horizontal="left" vertical="center" wrapText="1"/>
      <protection hidden="1"/>
    </xf>
    <xf numFmtId="0" fontId="0" fillId="4" borderId="73" xfId="0" applyFill="1" applyBorder="1" applyProtection="1">
      <alignment vertical="center"/>
      <protection hidden="1"/>
    </xf>
    <xf numFmtId="38" fontId="6" fillId="4" borderId="76" xfId="1" applyFont="1" applyFill="1" applyBorder="1" applyAlignment="1" applyProtection="1">
      <alignment horizontal="left" vertical="center" wrapText="1"/>
      <protection hidden="1"/>
    </xf>
    <xf numFmtId="0" fontId="0" fillId="4" borderId="77" xfId="0" applyFill="1" applyBorder="1" applyProtection="1">
      <alignment vertical="center"/>
      <protection hidden="1"/>
    </xf>
    <xf numFmtId="38" fontId="6" fillId="4" borderId="79" xfId="1" applyFont="1" applyFill="1" applyBorder="1" applyAlignment="1" applyProtection="1">
      <alignment horizontal="left" vertical="center" wrapText="1"/>
      <protection hidden="1"/>
    </xf>
    <xf numFmtId="0" fontId="0" fillId="4" borderId="80" xfId="0" applyFill="1" applyBorder="1" applyProtection="1">
      <alignment vertical="center"/>
      <protection hidden="1"/>
    </xf>
    <xf numFmtId="38" fontId="6" fillId="12" borderId="34" xfId="1" applyFont="1" applyFill="1" applyBorder="1" applyAlignment="1" applyProtection="1">
      <alignment horizontal="left" vertical="center" wrapText="1"/>
      <protection hidden="1"/>
    </xf>
    <xf numFmtId="0" fontId="0" fillId="12" borderId="35" xfId="0" applyFill="1" applyBorder="1" applyProtection="1">
      <alignment vertical="center"/>
      <protection hidden="1"/>
    </xf>
    <xf numFmtId="38" fontId="9" fillId="7" borderId="8" xfId="1" applyFont="1" applyFill="1" applyBorder="1" applyAlignment="1" applyProtection="1">
      <alignment vertical="center" wrapText="1"/>
      <protection hidden="1"/>
    </xf>
    <xf numFmtId="38" fontId="9" fillId="7" borderId="7" xfId="1" applyFont="1" applyFill="1" applyBorder="1" applyAlignment="1" applyProtection="1">
      <alignment vertical="center" wrapText="1"/>
      <protection hidden="1"/>
    </xf>
    <xf numFmtId="38" fontId="9" fillId="7" borderId="32" xfId="1" applyFont="1" applyFill="1" applyBorder="1" applyAlignment="1" applyProtection="1">
      <alignment horizontal="left" vertical="center" wrapText="1"/>
      <protection hidden="1"/>
    </xf>
    <xf numFmtId="0" fontId="2" fillId="7" borderId="33" xfId="0" applyFont="1" applyFill="1" applyBorder="1" applyProtection="1">
      <alignment vertical="center"/>
      <protection hidden="1"/>
    </xf>
    <xf numFmtId="38" fontId="11" fillId="3" borderId="0" xfId="1" applyFont="1" applyFill="1" applyBorder="1" applyAlignment="1" applyProtection="1">
      <alignment horizontal="center" vertical="center"/>
      <protection hidden="1"/>
    </xf>
    <xf numFmtId="0" fontId="45" fillId="3" borderId="0" xfId="0" applyFont="1" applyFill="1" applyAlignment="1" applyProtection="1">
      <alignment horizontal="right" vertical="center"/>
      <protection hidden="1"/>
    </xf>
    <xf numFmtId="0" fontId="7" fillId="3" borderId="0" xfId="0" applyFont="1" applyFill="1" applyAlignment="1" applyProtection="1">
      <alignment horizontal="right" vertical="center"/>
      <protection hidden="1"/>
    </xf>
    <xf numFmtId="0" fontId="0" fillId="0" borderId="40" xfId="0" applyBorder="1" applyProtection="1">
      <alignment vertical="center"/>
      <protection hidden="1"/>
    </xf>
    <xf numFmtId="0" fontId="0" fillId="0" borderId="18" xfId="0" applyBorder="1" applyProtection="1">
      <alignment vertical="center"/>
      <protection hidden="1"/>
    </xf>
    <xf numFmtId="0" fontId="5" fillId="7" borderId="60" xfId="0" applyFont="1" applyFill="1" applyBorder="1" applyAlignment="1" applyProtection="1">
      <alignment horizontal="center" vertical="center" wrapText="1"/>
      <protection hidden="1"/>
    </xf>
    <xf numFmtId="0" fontId="5" fillId="7" borderId="61" xfId="0" applyFont="1" applyFill="1" applyBorder="1" applyAlignment="1" applyProtection="1">
      <alignment horizontal="center" vertical="center" wrapText="1"/>
      <protection hidden="1"/>
    </xf>
    <xf numFmtId="0" fontId="5" fillId="7" borderId="62" xfId="0" applyFont="1" applyFill="1" applyBorder="1" applyAlignment="1" applyProtection="1">
      <alignment horizontal="center" vertical="center" wrapText="1"/>
      <protection hidden="1"/>
    </xf>
    <xf numFmtId="38" fontId="6" fillId="4" borderId="34" xfId="1" applyFont="1" applyFill="1" applyBorder="1" applyAlignment="1" applyProtection="1">
      <alignment horizontal="left" vertical="center" wrapText="1"/>
      <protection locked="0"/>
    </xf>
    <xf numFmtId="0" fontId="0" fillId="4" borderId="35" xfId="0" applyFill="1" applyBorder="1" applyProtection="1">
      <alignment vertical="center"/>
      <protection locked="0"/>
    </xf>
    <xf numFmtId="0" fontId="46" fillId="6" borderId="22" xfId="0" applyFont="1" applyFill="1" applyBorder="1" applyAlignment="1" applyProtection="1">
      <alignment horizontal="center" vertical="center"/>
      <protection locked="0"/>
    </xf>
    <xf numFmtId="0" fontId="46" fillId="6" borderId="23" xfId="0" applyFont="1" applyFill="1" applyBorder="1" applyAlignment="1" applyProtection="1">
      <alignment horizontal="center" vertical="center"/>
      <protection locked="0"/>
    </xf>
    <xf numFmtId="0" fontId="46" fillId="6" borderId="24" xfId="0" applyFont="1" applyFill="1" applyBorder="1" applyAlignment="1" applyProtection="1">
      <alignment horizontal="center" vertical="center"/>
      <protection locked="0"/>
    </xf>
    <xf numFmtId="38" fontId="6" fillId="4" borderId="76" xfId="1" applyFont="1" applyFill="1" applyBorder="1" applyAlignment="1" applyProtection="1">
      <alignment horizontal="left" vertical="center" wrapText="1"/>
      <protection locked="0"/>
    </xf>
    <xf numFmtId="0" fontId="0" fillId="4" borderId="77" xfId="0" applyFill="1" applyBorder="1" applyProtection="1">
      <alignment vertical="center"/>
      <protection locked="0"/>
    </xf>
    <xf numFmtId="38" fontId="6" fillId="4" borderId="79" xfId="1" applyFont="1" applyFill="1" applyBorder="1" applyAlignment="1" applyProtection="1">
      <alignment horizontal="left" vertical="center" wrapText="1"/>
      <protection locked="0"/>
    </xf>
    <xf numFmtId="0" fontId="0" fillId="4" borderId="80" xfId="0" applyFill="1" applyBorder="1" applyProtection="1">
      <alignment vertical="center"/>
      <protection locked="0"/>
    </xf>
    <xf numFmtId="38" fontId="6" fillId="4" borderId="38" xfId="1" applyFont="1" applyFill="1" applyBorder="1" applyAlignment="1" applyProtection="1">
      <alignment horizontal="left" vertical="center" wrapText="1"/>
      <protection locked="0"/>
    </xf>
    <xf numFmtId="0" fontId="0" fillId="4" borderId="73" xfId="0" applyFill="1" applyBorder="1" applyProtection="1">
      <alignment vertical="center"/>
      <protection locked="0"/>
    </xf>
    <xf numFmtId="0" fontId="46" fillId="6" borderId="22" xfId="0" applyFont="1" applyFill="1" applyBorder="1" applyAlignment="1" applyProtection="1">
      <alignment horizontal="center" vertical="center"/>
      <protection locked="0" hidden="1"/>
    </xf>
    <xf numFmtId="0" fontId="46" fillId="6" borderId="23" xfId="0" applyFont="1" applyFill="1" applyBorder="1" applyAlignment="1" applyProtection="1">
      <alignment horizontal="center" vertical="center"/>
      <protection locked="0" hidden="1"/>
    </xf>
    <xf numFmtId="0" fontId="46" fillId="6" borderId="24" xfId="0" applyFont="1" applyFill="1" applyBorder="1" applyAlignment="1" applyProtection="1">
      <alignment horizontal="center" vertical="center"/>
      <protection locked="0" hidden="1"/>
    </xf>
    <xf numFmtId="38" fontId="6" fillId="4" borderId="34" xfId="1" applyFont="1" applyFill="1" applyBorder="1" applyAlignment="1" applyProtection="1">
      <alignment horizontal="left" vertical="center" wrapText="1"/>
      <protection locked="0" hidden="1"/>
    </xf>
    <xf numFmtId="0" fontId="0" fillId="4" borderId="35" xfId="0" applyFill="1" applyBorder="1" applyProtection="1">
      <alignment vertical="center"/>
      <protection locked="0" hidden="1"/>
    </xf>
    <xf numFmtId="38" fontId="6" fillId="4" borderId="38" xfId="1" applyFont="1" applyFill="1" applyBorder="1" applyAlignment="1" applyProtection="1">
      <alignment horizontal="left" vertical="center" wrapText="1"/>
      <protection locked="0" hidden="1"/>
    </xf>
    <xf numFmtId="0" fontId="0" fillId="4" borderId="73" xfId="0" applyFill="1" applyBorder="1" applyProtection="1">
      <alignment vertical="center"/>
      <protection locked="0" hidden="1"/>
    </xf>
    <xf numFmtId="38" fontId="6" fillId="4" borderId="76" xfId="1" applyFont="1" applyFill="1" applyBorder="1" applyAlignment="1" applyProtection="1">
      <alignment horizontal="left" vertical="center" wrapText="1"/>
      <protection locked="0" hidden="1"/>
    </xf>
    <xf numFmtId="0" fontId="0" fillId="4" borderId="77" xfId="0" applyFill="1" applyBorder="1" applyProtection="1">
      <alignment vertical="center"/>
      <protection locked="0" hidden="1"/>
    </xf>
    <xf numFmtId="38" fontId="6" fillId="4" borderId="79" xfId="1" applyFont="1" applyFill="1" applyBorder="1" applyAlignment="1" applyProtection="1">
      <alignment horizontal="left" vertical="center" wrapText="1"/>
      <protection locked="0" hidden="1"/>
    </xf>
    <xf numFmtId="0" fontId="0" fillId="4" borderId="80" xfId="0" applyFill="1" applyBorder="1" applyProtection="1">
      <alignment vertical="center"/>
      <protection locked="0" hidden="1"/>
    </xf>
    <xf numFmtId="38" fontId="11" fillId="12" borderId="0" xfId="1" applyFont="1" applyFill="1" applyBorder="1" applyAlignment="1" applyProtection="1">
      <alignment horizontal="center" vertical="center"/>
      <protection hidden="1"/>
    </xf>
    <xf numFmtId="0" fontId="24" fillId="7" borderId="44" xfId="0" applyFont="1" applyFill="1" applyBorder="1" applyAlignment="1">
      <alignment horizontal="center" vertical="center"/>
    </xf>
    <xf numFmtId="0" fontId="0" fillId="7" borderId="13" xfId="0" applyFill="1" applyBorder="1" applyAlignment="1">
      <alignment horizontal="center" vertical="center"/>
    </xf>
    <xf numFmtId="0" fontId="24" fillId="7" borderId="4" xfId="0" applyFont="1" applyFill="1" applyBorder="1" applyAlignment="1">
      <alignment horizontal="center" vertical="center"/>
    </xf>
    <xf numFmtId="0" fontId="25" fillId="0" borderId="4" xfId="0" applyFont="1" applyBorder="1" applyAlignment="1">
      <alignment horizontal="center" vertical="center"/>
    </xf>
    <xf numFmtId="0" fontId="25" fillId="7" borderId="4" xfId="0" applyFont="1" applyFill="1" applyBorder="1" applyAlignment="1">
      <alignment horizontal="center" vertical="center"/>
    </xf>
    <xf numFmtId="0" fontId="24" fillId="0" borderId="8" xfId="0" applyFont="1" applyBorder="1" applyAlignment="1">
      <alignment horizontal="center" vertical="center"/>
    </xf>
    <xf numFmtId="0" fontId="24" fillId="7" borderId="33" xfId="0" applyFont="1" applyFill="1" applyBorder="1" applyAlignment="1">
      <alignment horizontal="center" vertical="center"/>
    </xf>
    <xf numFmtId="0" fontId="0" fillId="7" borderId="35" xfId="0" applyFill="1" applyBorder="1" applyAlignment="1">
      <alignment horizontal="center" vertical="center"/>
    </xf>
    <xf numFmtId="0" fontId="24" fillId="0" borderId="32" xfId="0" applyFont="1" applyBorder="1" applyAlignment="1">
      <alignment horizontal="center"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24" fillId="0" borderId="35" xfId="0" applyFont="1" applyBorder="1" applyAlignment="1">
      <alignment horizontal="center" vertical="center"/>
    </xf>
    <xf numFmtId="0" fontId="24" fillId="0" borderId="4"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5" fillId="0" borderId="34" xfId="0" applyFont="1" applyBorder="1" applyAlignment="1">
      <alignment horizontal="center" vertical="center"/>
    </xf>
    <xf numFmtId="0" fontId="25" fillId="0" borderId="35" xfId="0" applyFont="1" applyBorder="1" applyAlignment="1">
      <alignment horizontal="center" vertical="center"/>
    </xf>
    <xf numFmtId="0" fontId="25" fillId="0" borderId="21" xfId="0" applyFont="1" applyBorder="1" applyAlignment="1">
      <alignment horizontal="center" vertical="center"/>
    </xf>
    <xf numFmtId="0" fontId="25" fillId="0" borderId="11" xfId="0" applyFont="1" applyBorder="1" applyAlignment="1">
      <alignment horizontal="center" vertical="center"/>
    </xf>
    <xf numFmtId="0" fontId="27" fillId="0" borderId="0" xfId="0" applyFont="1" applyAlignment="1">
      <alignment horizontal="left" vertical="center"/>
    </xf>
  </cellXfs>
  <cellStyles count="5">
    <cellStyle name="桁区切り" xfId="1" builtinId="6"/>
    <cellStyle name="桁区切り 2" xfId="3" xr:uid="{00000000-0005-0000-0000-000001000000}"/>
    <cellStyle name="標準" xfId="0" builtinId="0"/>
    <cellStyle name="標準 2" xfId="2" xr:uid="{00000000-0005-0000-0000-000003000000}"/>
    <cellStyle name="標準 2 2" xfId="4" xr:uid="{05A33D77-2494-4D2D-9AEF-12466D0F745C}"/>
  </cellStyles>
  <dxfs count="76">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4D4D4D"/>
        </patternFill>
      </fill>
    </dxf>
    <dxf>
      <fill>
        <patternFill>
          <bgColor rgb="FFFF0000"/>
        </patternFill>
      </fill>
    </dxf>
    <dxf>
      <fill>
        <patternFill>
          <bgColor rgb="FFFF0000"/>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4D4D4D"/>
        </patternFill>
      </fill>
    </dxf>
    <dxf>
      <fill>
        <patternFill>
          <bgColor rgb="FFFF0000"/>
        </patternFill>
      </fill>
    </dxf>
    <dxf>
      <fill>
        <patternFill>
          <bgColor rgb="FFFF0000"/>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4D4D4D"/>
        </patternFill>
      </fill>
    </dxf>
    <dxf>
      <fill>
        <patternFill>
          <bgColor rgb="FFFF0000"/>
        </patternFill>
      </fill>
    </dxf>
    <dxf>
      <fill>
        <patternFill>
          <bgColor rgb="FFFF0000"/>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4D4D4D"/>
        </patternFill>
      </fill>
    </dxf>
    <dxf>
      <fill>
        <patternFill>
          <bgColor rgb="FFFF0000"/>
        </patternFill>
      </fill>
    </dxf>
    <dxf>
      <fill>
        <patternFill>
          <bgColor rgb="FFFF0000"/>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4D4D4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4D4D4D"/>
        </patternFill>
      </fill>
    </dxf>
  </dxfs>
  <tableStyles count="0" defaultTableStyle="TableStyleMedium2" defaultPivotStyle="PivotStyleLight16"/>
  <colors>
    <mruColors>
      <color rgb="FFCCFFCC"/>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5" Type="http://schemas.openxmlformats.org/officeDocument/2006/relationships/image" Target="../media/image10.jpg"/><Relationship Id="rId4" Type="http://schemas.openxmlformats.org/officeDocument/2006/relationships/image" Target="../media/image9.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jp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1</xdr:col>
      <xdr:colOff>406400</xdr:colOff>
      <xdr:row>3</xdr:row>
      <xdr:rowOff>165100</xdr:rowOff>
    </xdr:from>
    <xdr:to>
      <xdr:col>7</xdr:col>
      <xdr:colOff>127000</xdr:colOff>
      <xdr:row>6</xdr:row>
      <xdr:rowOff>12700</xdr:rowOff>
    </xdr:to>
    <xdr:sp macro="" textlink="">
      <xdr:nvSpPr>
        <xdr:cNvPr id="2" name="正方形/長方形 1">
          <a:extLst>
            <a:ext uri="{FF2B5EF4-FFF2-40B4-BE49-F238E27FC236}">
              <a16:creationId xmlns:a16="http://schemas.microsoft.com/office/drawing/2014/main" id="{FBD3E6F6-C7D3-4748-840D-E437A43EB89A}"/>
            </a:ext>
          </a:extLst>
        </xdr:cNvPr>
        <xdr:cNvSpPr/>
      </xdr:nvSpPr>
      <xdr:spPr>
        <a:xfrm>
          <a:off x="678815" y="1140460"/>
          <a:ext cx="12339320" cy="9334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10</xdr:col>
      <xdr:colOff>147320</xdr:colOff>
      <xdr:row>0</xdr:row>
      <xdr:rowOff>127000</xdr:rowOff>
    </xdr:from>
    <xdr:ext cx="4102100" cy="520700"/>
    <xdr:sp macro="" textlink="">
      <xdr:nvSpPr>
        <xdr:cNvPr id="3" name="吹き出し: 角を丸めた四角形 2">
          <a:extLst>
            <a:ext uri="{FF2B5EF4-FFF2-40B4-BE49-F238E27FC236}">
              <a16:creationId xmlns:a16="http://schemas.microsoft.com/office/drawing/2014/main" id="{019A8818-C599-4B91-A775-9223F7249990}"/>
            </a:ext>
          </a:extLst>
        </xdr:cNvPr>
        <xdr:cNvSpPr/>
      </xdr:nvSpPr>
      <xdr:spPr>
        <a:xfrm>
          <a:off x="20062190" y="130810"/>
          <a:ext cx="4102100" cy="520700"/>
        </a:xfrm>
        <a:prstGeom prst="wedgeRoundRectCallout">
          <a:avLst>
            <a:gd name="adj1" fmla="val -220585"/>
            <a:gd name="adj2" fmla="val 186819"/>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該当の業態を</a:t>
          </a:r>
          <a:r>
            <a:rPr kumimoji="1" lang="en-US" altLang="ja-JP" sz="1600" b="1" kern="1200">
              <a:solidFill>
                <a:schemeClr val="tx1"/>
              </a:solidFill>
            </a:rPr>
            <a:t>1</a:t>
          </a:r>
          <a:r>
            <a:rPr kumimoji="1" lang="ja-JP" altLang="en-US" sz="1600" b="1" kern="1200">
              <a:solidFill>
                <a:schemeClr val="tx1"/>
              </a:solidFill>
            </a:rPr>
            <a:t>つのみ選択してください。</a:t>
          </a:r>
        </a:p>
      </xdr:txBody>
    </xdr:sp>
    <xdr:clientData/>
  </xdr:oneCellAnchor>
  <xdr:twoCellAnchor>
    <xdr:from>
      <xdr:col>1</xdr:col>
      <xdr:colOff>406400</xdr:colOff>
      <xdr:row>6</xdr:row>
      <xdr:rowOff>63500</xdr:rowOff>
    </xdr:from>
    <xdr:to>
      <xdr:col>6</xdr:col>
      <xdr:colOff>139700</xdr:colOff>
      <xdr:row>7</xdr:row>
      <xdr:rowOff>76200</xdr:rowOff>
    </xdr:to>
    <xdr:sp macro="" textlink="">
      <xdr:nvSpPr>
        <xdr:cNvPr id="4" name="正方形/長方形 3">
          <a:extLst>
            <a:ext uri="{FF2B5EF4-FFF2-40B4-BE49-F238E27FC236}">
              <a16:creationId xmlns:a16="http://schemas.microsoft.com/office/drawing/2014/main" id="{115A1F1C-E2CC-4C78-928F-6B9486D43E15}"/>
            </a:ext>
          </a:extLst>
        </xdr:cNvPr>
        <xdr:cNvSpPr/>
      </xdr:nvSpPr>
      <xdr:spPr>
        <a:xfrm>
          <a:off x="678815" y="2117090"/>
          <a:ext cx="10001250" cy="4641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10</xdr:col>
      <xdr:colOff>93345</xdr:colOff>
      <xdr:row>2</xdr:row>
      <xdr:rowOff>90170</xdr:rowOff>
    </xdr:from>
    <xdr:ext cx="8343900" cy="3022600"/>
    <xdr:sp macro="" textlink="">
      <xdr:nvSpPr>
        <xdr:cNvPr id="5" name="吹き出し: 角を丸めた四角形 4">
          <a:extLst>
            <a:ext uri="{FF2B5EF4-FFF2-40B4-BE49-F238E27FC236}">
              <a16:creationId xmlns:a16="http://schemas.microsoft.com/office/drawing/2014/main" id="{D2685654-EAB4-4B71-BBB2-DFB148B16A22}"/>
            </a:ext>
          </a:extLst>
        </xdr:cNvPr>
        <xdr:cNvSpPr/>
      </xdr:nvSpPr>
      <xdr:spPr>
        <a:xfrm>
          <a:off x="20013930" y="751205"/>
          <a:ext cx="8343900" cy="3022600"/>
        </a:xfrm>
        <a:prstGeom prst="wedgeRoundRectCallout">
          <a:avLst>
            <a:gd name="adj1" fmla="val -161289"/>
            <a:gd name="adj2" fmla="val 3883"/>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対象の経費項目を選択してください。</a:t>
          </a:r>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r>
            <a:rPr kumimoji="1" lang="en-US" altLang="ja-JP" sz="2000" b="1" kern="1200">
              <a:solidFill>
                <a:srgbClr val="FF0000"/>
              </a:solidFill>
            </a:rPr>
            <a:t>【</a:t>
          </a:r>
          <a:r>
            <a:rPr kumimoji="1" lang="ja-JP" altLang="en-US" sz="2000" b="1" kern="1200">
              <a:solidFill>
                <a:srgbClr val="FF0000"/>
              </a:solidFill>
            </a:rPr>
            <a:t>重要</a:t>
          </a:r>
          <a:r>
            <a:rPr kumimoji="1" lang="en-US" altLang="ja-JP" sz="2000" b="1" kern="1200">
              <a:solidFill>
                <a:srgbClr val="FF0000"/>
              </a:solidFill>
            </a:rPr>
            <a:t>】1</a:t>
          </a:r>
          <a:r>
            <a:rPr kumimoji="1" lang="ja-JP" altLang="en-US" sz="2000" b="1" kern="1200">
              <a:solidFill>
                <a:srgbClr val="FF0000"/>
              </a:solidFill>
            </a:rPr>
            <a:t>つのシートで複数の経費項目を選択することが出来ません。</a:t>
          </a:r>
          <a:endParaRPr kumimoji="1" lang="en-US" altLang="ja-JP" sz="2000" b="1" kern="1200">
            <a:solidFill>
              <a:srgbClr val="FF0000"/>
            </a:solidFill>
          </a:endParaRPr>
        </a:p>
        <a:p>
          <a:pPr algn="l"/>
          <a:r>
            <a:rPr kumimoji="1" lang="ja-JP" altLang="en-US" sz="2000" b="1" kern="1200">
              <a:solidFill>
                <a:srgbClr val="FF0000"/>
              </a:solidFill>
            </a:rPr>
            <a:t>複数の経費項目を申請する場合、予備シートにて申請してください。</a:t>
          </a:r>
          <a:endParaRPr kumimoji="1" lang="en-US" altLang="ja-JP" sz="2000" b="1" kern="1200">
            <a:solidFill>
              <a:srgbClr val="FF0000"/>
            </a:solidFill>
          </a:endParaRPr>
        </a:p>
        <a:p>
          <a:pPr algn="l"/>
          <a:r>
            <a:rPr kumimoji="1" lang="en-US" altLang="ja-JP" sz="2000" b="1" baseline="0">
              <a:solidFill>
                <a:srgbClr val="FF0000"/>
              </a:solidFill>
              <a:effectLst/>
              <a:latin typeface="+mn-lt"/>
              <a:ea typeface="+mn-ea"/>
              <a:cs typeface="+mn-cs"/>
            </a:rPr>
            <a:t>1</a:t>
          </a:r>
          <a:r>
            <a:rPr kumimoji="1" lang="ja-JP" altLang="ja-JP" sz="2000" b="1" baseline="0">
              <a:solidFill>
                <a:srgbClr val="FF0000"/>
              </a:solidFill>
              <a:effectLst/>
              <a:latin typeface="+mn-lt"/>
              <a:ea typeface="+mn-ea"/>
              <a:cs typeface="+mn-cs"/>
            </a:rPr>
            <a:t>ファイルで最大３つの経費項目申請が可能です。</a:t>
          </a:r>
          <a:endParaRPr kumimoji="1" lang="ja-JP" altLang="en-US" sz="2000" b="1" kern="1200" baseline="0">
            <a:solidFill>
              <a:srgbClr val="FF0000"/>
            </a:solidFill>
          </a:endParaRPr>
        </a:p>
      </xdr:txBody>
    </xdr:sp>
    <xdr:clientData/>
  </xdr:oneCellAnchor>
  <xdr:twoCellAnchor editAs="oneCell">
    <xdr:from>
      <xdr:col>10</xdr:col>
      <xdr:colOff>406400</xdr:colOff>
      <xdr:row>3</xdr:row>
      <xdr:rowOff>261620</xdr:rowOff>
    </xdr:from>
    <xdr:to>
      <xdr:col>19</xdr:col>
      <xdr:colOff>85990</xdr:colOff>
      <xdr:row>6</xdr:row>
      <xdr:rowOff>166511</xdr:rowOff>
    </xdr:to>
    <xdr:pic>
      <xdr:nvPicPr>
        <xdr:cNvPr id="6" name="図 5">
          <a:extLst>
            <a:ext uri="{FF2B5EF4-FFF2-40B4-BE49-F238E27FC236}">
              <a16:creationId xmlns:a16="http://schemas.microsoft.com/office/drawing/2014/main" id="{A7703B6F-2A86-4195-89EB-006A54670D64}"/>
            </a:ext>
          </a:extLst>
        </xdr:cNvPr>
        <xdr:cNvPicPr>
          <a:picLocks noChangeAspect="1"/>
        </xdr:cNvPicPr>
      </xdr:nvPicPr>
      <xdr:blipFill>
        <a:blip xmlns:r="http://schemas.openxmlformats.org/officeDocument/2006/relationships" r:embed="rId1"/>
        <a:stretch>
          <a:fillRect/>
        </a:stretch>
      </xdr:blipFill>
      <xdr:spPr>
        <a:xfrm>
          <a:off x="20319365" y="1231265"/>
          <a:ext cx="6461390" cy="994551"/>
        </a:xfrm>
        <a:prstGeom prst="rect">
          <a:avLst/>
        </a:prstGeom>
      </xdr:spPr>
    </xdr:pic>
    <xdr:clientData/>
  </xdr:twoCellAnchor>
  <xdr:oneCellAnchor>
    <xdr:from>
      <xdr:col>10</xdr:col>
      <xdr:colOff>784860</xdr:colOff>
      <xdr:row>13</xdr:row>
      <xdr:rowOff>116840</xdr:rowOff>
    </xdr:from>
    <xdr:ext cx="7327900" cy="5245100"/>
    <xdr:sp macro="" textlink="">
      <xdr:nvSpPr>
        <xdr:cNvPr id="7" name="吹き出し: 角を丸めた四角形 6">
          <a:extLst>
            <a:ext uri="{FF2B5EF4-FFF2-40B4-BE49-F238E27FC236}">
              <a16:creationId xmlns:a16="http://schemas.microsoft.com/office/drawing/2014/main" id="{140D3346-D63C-4121-BB8E-CD3D733630F1}"/>
            </a:ext>
          </a:extLst>
        </xdr:cNvPr>
        <xdr:cNvSpPr/>
      </xdr:nvSpPr>
      <xdr:spPr>
        <a:xfrm>
          <a:off x="20697825" y="6298565"/>
          <a:ext cx="7327900" cy="5245100"/>
        </a:xfrm>
        <a:prstGeom prst="wedgeRoundRectCallout">
          <a:avLst>
            <a:gd name="adj1" fmla="val -251991"/>
            <a:gd name="adj2" fmla="val -61885"/>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７行目で選択した対象となる機器のコード番号のみ選択可能です。</a:t>
          </a:r>
        </a:p>
        <a:p>
          <a:pPr algn="l"/>
          <a:r>
            <a:rPr kumimoji="1" lang="ja-JP" altLang="en-US" sz="1600" b="1" kern="1200">
              <a:solidFill>
                <a:schemeClr val="tx1"/>
              </a:solidFill>
            </a:rPr>
            <a:t>補助対象機器一覧に記載の機器コード「</a:t>
          </a:r>
          <a:r>
            <a:rPr kumimoji="1" lang="en-US" altLang="ja-JP" sz="1600" b="1" kern="1200">
              <a:solidFill>
                <a:schemeClr val="tx1"/>
              </a:solidFill>
            </a:rPr>
            <a:t>U+4</a:t>
          </a:r>
          <a:r>
            <a:rPr kumimoji="1" lang="ja-JP" altLang="en-US" sz="1600" b="1" kern="1200">
              <a:solidFill>
                <a:schemeClr val="tx1"/>
              </a:solidFill>
            </a:rPr>
            <a:t>桁の数字」を選択ください。</a:t>
          </a:r>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xdr:txBody>
    </xdr:sp>
    <xdr:clientData/>
  </xdr:oneCellAnchor>
  <xdr:twoCellAnchor>
    <xdr:from>
      <xdr:col>2</xdr:col>
      <xdr:colOff>2603500</xdr:colOff>
      <xdr:row>11</xdr:row>
      <xdr:rowOff>975360</xdr:rowOff>
    </xdr:from>
    <xdr:to>
      <xdr:col>4</xdr:col>
      <xdr:colOff>76200</xdr:colOff>
      <xdr:row>13</xdr:row>
      <xdr:rowOff>106680</xdr:rowOff>
    </xdr:to>
    <xdr:sp macro="" textlink="">
      <xdr:nvSpPr>
        <xdr:cNvPr id="8" name="正方形/長方形 7">
          <a:extLst>
            <a:ext uri="{FF2B5EF4-FFF2-40B4-BE49-F238E27FC236}">
              <a16:creationId xmlns:a16="http://schemas.microsoft.com/office/drawing/2014/main" id="{3EB6D44D-A3EF-4EFC-B984-B6D30BFC34D4}"/>
            </a:ext>
          </a:extLst>
        </xdr:cNvPr>
        <xdr:cNvSpPr/>
      </xdr:nvSpPr>
      <xdr:spPr>
        <a:xfrm>
          <a:off x="3397885" y="5133975"/>
          <a:ext cx="2536190" cy="1152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10</xdr:col>
      <xdr:colOff>838200</xdr:colOff>
      <xdr:row>10</xdr:row>
      <xdr:rowOff>88900</xdr:rowOff>
    </xdr:from>
    <xdr:ext cx="6057900" cy="2082800"/>
    <xdr:sp macro="" textlink="">
      <xdr:nvSpPr>
        <xdr:cNvPr id="9" name="吹き出し: 角を丸めた四角形 8">
          <a:extLst>
            <a:ext uri="{FF2B5EF4-FFF2-40B4-BE49-F238E27FC236}">
              <a16:creationId xmlns:a16="http://schemas.microsoft.com/office/drawing/2014/main" id="{F356465C-8C05-463D-88CA-1B64470A6C6F}"/>
            </a:ext>
          </a:extLst>
        </xdr:cNvPr>
        <xdr:cNvSpPr/>
      </xdr:nvSpPr>
      <xdr:spPr>
        <a:xfrm>
          <a:off x="20754975" y="4026535"/>
          <a:ext cx="6057900" cy="2082800"/>
        </a:xfrm>
        <a:prstGeom prst="wedgeRoundRectCallout">
          <a:avLst>
            <a:gd name="adj1" fmla="val -60937"/>
            <a:gd name="adj2" fmla="val 35911"/>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当該機器の購入台数と機器の税抜き単価を入力ください</a:t>
          </a:r>
        </a:p>
        <a:p>
          <a:pPr algn="l"/>
          <a:r>
            <a:rPr kumimoji="1" lang="en-US" altLang="ja-JP" sz="1600" b="1" kern="1200">
              <a:solidFill>
                <a:schemeClr val="tx1"/>
              </a:solidFill>
            </a:rPr>
            <a:t>※</a:t>
          </a:r>
          <a:r>
            <a:rPr kumimoji="1" lang="ja-JP" altLang="en-US" sz="1600" b="1" kern="1200">
              <a:solidFill>
                <a:schemeClr val="tx1"/>
              </a:solidFill>
            </a:rPr>
            <a:t>同一機器のコード番号は</a:t>
          </a:r>
          <a:r>
            <a:rPr kumimoji="1" lang="en-US" altLang="ja-JP" sz="1600" b="1" kern="1200">
              <a:solidFill>
                <a:schemeClr val="tx1"/>
              </a:solidFill>
            </a:rPr>
            <a:t>1</a:t>
          </a:r>
          <a:r>
            <a:rPr kumimoji="1" lang="ja-JP" altLang="en-US" sz="1600" b="1" kern="1200">
              <a:solidFill>
                <a:schemeClr val="tx1"/>
              </a:solidFill>
            </a:rPr>
            <a:t>行にまとめて入力ください。</a:t>
          </a:r>
        </a:p>
        <a:p>
          <a:pPr algn="l"/>
          <a:r>
            <a:rPr kumimoji="1" lang="ja-JP" altLang="en-US" sz="1600" b="1" kern="1200">
              <a:solidFill>
                <a:schemeClr val="tx1"/>
              </a:solidFill>
            </a:rPr>
            <a:t>（例）</a:t>
          </a:r>
          <a:r>
            <a:rPr kumimoji="1" lang="en-US" altLang="ja-JP" sz="1600" b="1" kern="1200">
              <a:solidFill>
                <a:schemeClr val="tx1"/>
              </a:solidFill>
            </a:rPr>
            <a:t>5</a:t>
          </a:r>
          <a:r>
            <a:rPr kumimoji="1" lang="ja-JP" altLang="en-US" sz="1600" b="1" kern="1200">
              <a:solidFill>
                <a:schemeClr val="tx1"/>
              </a:solidFill>
            </a:rPr>
            <a:t>台購入の場合：</a:t>
          </a:r>
          <a:r>
            <a:rPr kumimoji="1" lang="en-US" altLang="ja-JP" sz="1600" b="1" kern="1200">
              <a:solidFill>
                <a:schemeClr val="tx1"/>
              </a:solidFill>
            </a:rPr>
            <a:t>1</a:t>
          </a:r>
          <a:r>
            <a:rPr kumimoji="1" lang="ja-JP" altLang="en-US" sz="1600" b="1" kern="1200">
              <a:solidFill>
                <a:schemeClr val="tx1"/>
              </a:solidFill>
            </a:rPr>
            <a:t>行に</a:t>
          </a:r>
          <a:r>
            <a:rPr kumimoji="1" lang="en-US" altLang="ja-JP" sz="1600" b="1" kern="1200">
              <a:solidFill>
                <a:schemeClr val="tx1"/>
              </a:solidFill>
            </a:rPr>
            <a:t>5</a:t>
          </a:r>
          <a:r>
            <a:rPr kumimoji="1" lang="ja-JP" altLang="en-US" sz="1600" b="1" kern="1200">
              <a:solidFill>
                <a:schemeClr val="tx1"/>
              </a:solidFill>
            </a:rPr>
            <a:t>台と入力ください。</a:t>
          </a:r>
          <a:endParaRPr kumimoji="1" lang="en-US" altLang="ja-JP" sz="1600" b="1" kern="1200">
            <a:solidFill>
              <a:schemeClr val="tx1"/>
            </a:solidFill>
          </a:endParaRPr>
        </a:p>
        <a:p>
          <a:pPr algn="l"/>
          <a:r>
            <a:rPr kumimoji="1" lang="en-US" altLang="ja-JP" sz="1600" b="1" kern="1200">
              <a:solidFill>
                <a:schemeClr val="tx1"/>
              </a:solidFill>
            </a:rPr>
            <a:t>2</a:t>
          </a:r>
          <a:r>
            <a:rPr kumimoji="1" lang="ja-JP" altLang="en-US" sz="1600" b="1" kern="1200">
              <a:solidFill>
                <a:schemeClr val="tx1"/>
              </a:solidFill>
            </a:rPr>
            <a:t>行使用して</a:t>
          </a:r>
          <a:r>
            <a:rPr kumimoji="1" lang="en-US" altLang="ja-JP" sz="1600" b="1" kern="1200">
              <a:solidFill>
                <a:schemeClr val="tx1"/>
              </a:solidFill>
            </a:rPr>
            <a:t>2</a:t>
          </a:r>
          <a:r>
            <a:rPr kumimoji="1" lang="ja-JP" altLang="en-US" sz="1600" b="1" kern="1200">
              <a:solidFill>
                <a:schemeClr val="tx1"/>
              </a:solidFill>
            </a:rPr>
            <a:t>台、</a:t>
          </a:r>
          <a:r>
            <a:rPr kumimoji="1" lang="en-US" altLang="ja-JP" sz="1600" b="1" kern="1200">
              <a:solidFill>
                <a:schemeClr val="tx1"/>
              </a:solidFill>
            </a:rPr>
            <a:t>3</a:t>
          </a:r>
          <a:r>
            <a:rPr kumimoji="1" lang="ja-JP" altLang="en-US" sz="1600" b="1" kern="1200">
              <a:solidFill>
                <a:schemeClr val="tx1"/>
              </a:solidFill>
            </a:rPr>
            <a:t>台と分割して入力いただきますと、</a:t>
          </a:r>
          <a:endParaRPr kumimoji="1" lang="en-US" altLang="ja-JP" sz="1600" b="1" kern="1200">
            <a:solidFill>
              <a:schemeClr val="tx1"/>
            </a:solidFill>
          </a:endParaRPr>
        </a:p>
        <a:p>
          <a:pPr algn="l"/>
          <a:r>
            <a:rPr kumimoji="1" lang="ja-JP" altLang="en-US" sz="1600" b="1" kern="1200">
              <a:solidFill>
                <a:schemeClr val="tx1"/>
              </a:solidFill>
            </a:rPr>
            <a:t>正しい金額が集計されません。</a:t>
          </a:r>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xdr:txBody>
    </xdr:sp>
    <xdr:clientData/>
  </xdr:oneCellAnchor>
  <xdr:twoCellAnchor>
    <xdr:from>
      <xdr:col>7</xdr:col>
      <xdr:colOff>2235200</xdr:colOff>
      <xdr:row>11</xdr:row>
      <xdr:rowOff>929640</xdr:rowOff>
    </xdr:from>
    <xdr:to>
      <xdr:col>10</xdr:col>
      <xdr:colOff>101600</xdr:colOff>
      <xdr:row>13</xdr:row>
      <xdr:rowOff>106680</xdr:rowOff>
    </xdr:to>
    <xdr:sp macro="" textlink="">
      <xdr:nvSpPr>
        <xdr:cNvPr id="10" name="正方形/長方形 9">
          <a:extLst>
            <a:ext uri="{FF2B5EF4-FFF2-40B4-BE49-F238E27FC236}">
              <a16:creationId xmlns:a16="http://schemas.microsoft.com/office/drawing/2014/main" id="{365BC5E7-7270-4783-A952-127D816C7126}"/>
            </a:ext>
          </a:extLst>
        </xdr:cNvPr>
        <xdr:cNvSpPr/>
      </xdr:nvSpPr>
      <xdr:spPr>
        <a:xfrm>
          <a:off x="15118715" y="5095875"/>
          <a:ext cx="4895850" cy="11906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editAs="oneCell">
    <xdr:from>
      <xdr:col>13</xdr:col>
      <xdr:colOff>156845</xdr:colOff>
      <xdr:row>14</xdr:row>
      <xdr:rowOff>264160</xdr:rowOff>
    </xdr:from>
    <xdr:to>
      <xdr:col>20</xdr:col>
      <xdr:colOff>247650</xdr:colOff>
      <xdr:row>18</xdr:row>
      <xdr:rowOff>579654</xdr:rowOff>
    </xdr:to>
    <xdr:pic>
      <xdr:nvPicPr>
        <xdr:cNvPr id="11" name="図 10">
          <a:extLst>
            <a:ext uri="{FF2B5EF4-FFF2-40B4-BE49-F238E27FC236}">
              <a16:creationId xmlns:a16="http://schemas.microsoft.com/office/drawing/2014/main" id="{1A505482-C4D5-441A-BDC7-A6373CC50A4F}"/>
            </a:ext>
          </a:extLst>
        </xdr:cNvPr>
        <xdr:cNvPicPr>
          <a:picLocks noChangeAspect="1"/>
        </xdr:cNvPicPr>
      </xdr:nvPicPr>
      <xdr:blipFill>
        <a:blip xmlns:r="http://schemas.openxmlformats.org/officeDocument/2006/relationships" r:embed="rId2"/>
        <a:stretch>
          <a:fillRect/>
        </a:stretch>
      </xdr:blipFill>
      <xdr:spPr>
        <a:xfrm>
          <a:off x="21266150" y="7379335"/>
          <a:ext cx="6339205" cy="4034054"/>
        </a:xfrm>
        <a:prstGeom prst="rect">
          <a:avLst/>
        </a:prstGeom>
      </xdr:spPr>
    </xdr:pic>
    <xdr:clientData/>
  </xdr:twoCellAnchor>
  <xdr:twoCellAnchor>
    <xdr:from>
      <xdr:col>13</xdr:col>
      <xdr:colOff>220980</xdr:colOff>
      <xdr:row>14</xdr:row>
      <xdr:rowOff>845820</xdr:rowOff>
    </xdr:from>
    <xdr:to>
      <xdr:col>14</xdr:col>
      <xdr:colOff>35560</xdr:colOff>
      <xdr:row>18</xdr:row>
      <xdr:rowOff>452120</xdr:rowOff>
    </xdr:to>
    <xdr:sp macro="" textlink="">
      <xdr:nvSpPr>
        <xdr:cNvPr id="12" name="正方形/長方形 11">
          <a:extLst>
            <a:ext uri="{FF2B5EF4-FFF2-40B4-BE49-F238E27FC236}">
              <a16:creationId xmlns:a16="http://schemas.microsoft.com/office/drawing/2014/main" id="{A6DE24A6-0ADF-47F7-B853-87A7C82078E6}"/>
            </a:ext>
          </a:extLst>
        </xdr:cNvPr>
        <xdr:cNvSpPr/>
      </xdr:nvSpPr>
      <xdr:spPr>
        <a:xfrm>
          <a:off x="21326475" y="7962900"/>
          <a:ext cx="473710" cy="33362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6</xdr:col>
      <xdr:colOff>1435100</xdr:colOff>
      <xdr:row>25</xdr:row>
      <xdr:rowOff>337820</xdr:rowOff>
    </xdr:from>
    <xdr:ext cx="7112000" cy="889000"/>
    <xdr:sp macro="" textlink="">
      <xdr:nvSpPr>
        <xdr:cNvPr id="13" name="吹き出し: 角を丸めた四角形 12">
          <a:extLst>
            <a:ext uri="{FF2B5EF4-FFF2-40B4-BE49-F238E27FC236}">
              <a16:creationId xmlns:a16="http://schemas.microsoft.com/office/drawing/2014/main" id="{3870EC88-A599-43C2-95EC-DFD15AD815E2}"/>
            </a:ext>
          </a:extLst>
        </xdr:cNvPr>
        <xdr:cNvSpPr/>
      </xdr:nvSpPr>
      <xdr:spPr>
        <a:xfrm>
          <a:off x="11975465" y="18233390"/>
          <a:ext cx="7112000" cy="889000"/>
        </a:xfrm>
        <a:prstGeom prst="wedgeRoundRectCallout">
          <a:avLst>
            <a:gd name="adj1" fmla="val -101103"/>
            <a:gd name="adj2" fmla="val 261401"/>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600" b="1" kern="1200">
              <a:solidFill>
                <a:schemeClr val="tx1"/>
              </a:solidFill>
            </a:rPr>
            <a:t>2-1</a:t>
          </a:r>
          <a:r>
            <a:rPr kumimoji="1" lang="ja-JP" altLang="en-US" sz="1600" b="1" kern="1200">
              <a:solidFill>
                <a:schemeClr val="tx1"/>
              </a:solidFill>
            </a:rPr>
            <a:t>．補助対象経費（車載器</a:t>
          </a:r>
          <a:r>
            <a:rPr kumimoji="1" lang="en-US" altLang="ja-JP" sz="1600" b="1" kern="1200">
              <a:solidFill>
                <a:schemeClr val="tx1"/>
              </a:solidFill>
            </a:rPr>
            <a:t>or</a:t>
          </a:r>
          <a:r>
            <a:rPr kumimoji="1" lang="ja-JP" altLang="en-US" sz="1600" b="1" kern="1200">
              <a:solidFill>
                <a:schemeClr val="tx1"/>
              </a:solidFill>
            </a:rPr>
            <a:t>事務所機器）で選択した機器コードを選択し、関連して発生した費用内容を選択してください。</a:t>
          </a:r>
        </a:p>
      </xdr:txBody>
    </xdr:sp>
    <xdr:clientData/>
  </xdr:oneCellAnchor>
  <xdr:twoCellAnchor>
    <xdr:from>
      <xdr:col>2</xdr:col>
      <xdr:colOff>2603500</xdr:colOff>
      <xdr:row>30</xdr:row>
      <xdr:rowOff>1097280</xdr:rowOff>
    </xdr:from>
    <xdr:to>
      <xdr:col>5</xdr:col>
      <xdr:colOff>101600</xdr:colOff>
      <xdr:row>32</xdr:row>
      <xdr:rowOff>114300</xdr:rowOff>
    </xdr:to>
    <xdr:sp macro="" textlink="">
      <xdr:nvSpPr>
        <xdr:cNvPr id="14" name="正方形/長方形 13">
          <a:extLst>
            <a:ext uri="{FF2B5EF4-FFF2-40B4-BE49-F238E27FC236}">
              <a16:creationId xmlns:a16="http://schemas.microsoft.com/office/drawing/2014/main" id="{83001124-D434-4C5B-AA3F-2814C446B574}"/>
            </a:ext>
          </a:extLst>
        </xdr:cNvPr>
        <xdr:cNvSpPr/>
      </xdr:nvSpPr>
      <xdr:spPr>
        <a:xfrm>
          <a:off x="3397885" y="20745450"/>
          <a:ext cx="4900930" cy="5810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364490</xdr:colOff>
      <xdr:row>26</xdr:row>
      <xdr:rowOff>283210</xdr:rowOff>
    </xdr:from>
    <xdr:to>
      <xdr:col>6</xdr:col>
      <xdr:colOff>76200</xdr:colOff>
      <xdr:row>28</xdr:row>
      <xdr:rowOff>76200</xdr:rowOff>
    </xdr:to>
    <xdr:sp macro="" textlink="">
      <xdr:nvSpPr>
        <xdr:cNvPr id="15" name="正方形/長方形 14">
          <a:extLst>
            <a:ext uri="{FF2B5EF4-FFF2-40B4-BE49-F238E27FC236}">
              <a16:creationId xmlns:a16="http://schemas.microsoft.com/office/drawing/2014/main" id="{0AE76564-1652-456D-A866-9D241020A8CF}"/>
            </a:ext>
          </a:extLst>
        </xdr:cNvPr>
        <xdr:cNvSpPr/>
      </xdr:nvSpPr>
      <xdr:spPr>
        <a:xfrm>
          <a:off x="636905" y="18565495"/>
          <a:ext cx="9983470" cy="5511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5</xdr:col>
      <xdr:colOff>1866900</xdr:colOff>
      <xdr:row>23</xdr:row>
      <xdr:rowOff>91440</xdr:rowOff>
    </xdr:from>
    <xdr:ext cx="7454900" cy="1676400"/>
    <xdr:sp macro="" textlink="">
      <xdr:nvSpPr>
        <xdr:cNvPr id="16" name="吹き出し: 角を丸めた四角形 15">
          <a:extLst>
            <a:ext uri="{FF2B5EF4-FFF2-40B4-BE49-F238E27FC236}">
              <a16:creationId xmlns:a16="http://schemas.microsoft.com/office/drawing/2014/main" id="{D485776C-06CB-4451-8934-B44B10DD6D11}"/>
            </a:ext>
          </a:extLst>
        </xdr:cNvPr>
        <xdr:cNvSpPr/>
      </xdr:nvSpPr>
      <xdr:spPr>
        <a:xfrm>
          <a:off x="10067925" y="15611475"/>
          <a:ext cx="7454900" cy="1676400"/>
        </a:xfrm>
        <a:prstGeom prst="wedgeRoundRectCallout">
          <a:avLst>
            <a:gd name="adj1" fmla="val -58683"/>
            <a:gd name="adj2" fmla="val 128114"/>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600" b="1" kern="1200">
              <a:solidFill>
                <a:schemeClr val="tx1"/>
              </a:solidFill>
            </a:rPr>
            <a:t>2-1</a:t>
          </a:r>
          <a:r>
            <a:rPr kumimoji="1" lang="ja-JP" altLang="en-US" sz="1600" b="1" kern="1200">
              <a:solidFill>
                <a:schemeClr val="tx1"/>
              </a:solidFill>
            </a:rPr>
            <a:t>．補助対象経費（車載器</a:t>
          </a:r>
          <a:r>
            <a:rPr kumimoji="1" lang="en-US" altLang="ja-JP" sz="1600" b="1" kern="1200">
              <a:solidFill>
                <a:schemeClr val="tx1"/>
              </a:solidFill>
            </a:rPr>
            <a:t>or</a:t>
          </a:r>
          <a:r>
            <a:rPr kumimoji="1" lang="ja-JP" altLang="en-US" sz="1600" b="1" kern="1200">
              <a:solidFill>
                <a:schemeClr val="tx1"/>
              </a:solidFill>
            </a:rPr>
            <a:t>事務所機器）で選択していない機器コードを選択すると、当該セルが赤く表示され、下記エラーメッセージが表示されます。正しい機器コードを選択してください。</a:t>
          </a:r>
        </a:p>
      </xdr:txBody>
    </xdr:sp>
    <xdr:clientData/>
  </xdr:oneCellAnchor>
  <xdr:twoCellAnchor editAs="oneCell">
    <xdr:from>
      <xdr:col>5</xdr:col>
      <xdr:colOff>2113280</xdr:colOff>
      <xdr:row>23</xdr:row>
      <xdr:rowOff>1285240</xdr:rowOff>
    </xdr:from>
    <xdr:to>
      <xdr:col>7</xdr:col>
      <xdr:colOff>1763885</xdr:colOff>
      <xdr:row>23</xdr:row>
      <xdr:rowOff>1623730</xdr:rowOff>
    </xdr:to>
    <xdr:pic>
      <xdr:nvPicPr>
        <xdr:cNvPr id="17" name="図 16">
          <a:extLst>
            <a:ext uri="{FF2B5EF4-FFF2-40B4-BE49-F238E27FC236}">
              <a16:creationId xmlns:a16="http://schemas.microsoft.com/office/drawing/2014/main" id="{0668C5A9-77B7-4FB6-8894-4C7BC09C0558}"/>
            </a:ext>
          </a:extLst>
        </xdr:cNvPr>
        <xdr:cNvPicPr>
          <a:picLocks noChangeAspect="1"/>
        </xdr:cNvPicPr>
      </xdr:nvPicPr>
      <xdr:blipFill>
        <a:blip xmlns:r="http://schemas.openxmlformats.org/officeDocument/2006/relationships" r:embed="rId3"/>
        <a:stretch>
          <a:fillRect/>
        </a:stretch>
      </xdr:blipFill>
      <xdr:spPr>
        <a:xfrm>
          <a:off x="10318115" y="16799560"/>
          <a:ext cx="4329285" cy="338490"/>
        </a:xfrm>
        <a:prstGeom prst="rect">
          <a:avLst/>
        </a:prstGeom>
      </xdr:spPr>
    </xdr:pic>
    <xdr:clientData/>
  </xdr:twoCellAnchor>
  <xdr:twoCellAnchor>
    <xdr:from>
      <xdr:col>5</xdr:col>
      <xdr:colOff>2222500</xdr:colOff>
      <xdr:row>30</xdr:row>
      <xdr:rowOff>1051560</xdr:rowOff>
    </xdr:from>
    <xdr:to>
      <xdr:col>10</xdr:col>
      <xdr:colOff>101600</xdr:colOff>
      <xdr:row>32</xdr:row>
      <xdr:rowOff>127000</xdr:rowOff>
    </xdr:to>
    <xdr:sp macro="" textlink="">
      <xdr:nvSpPr>
        <xdr:cNvPr id="18" name="正方形/長方形 17">
          <a:extLst>
            <a:ext uri="{FF2B5EF4-FFF2-40B4-BE49-F238E27FC236}">
              <a16:creationId xmlns:a16="http://schemas.microsoft.com/office/drawing/2014/main" id="{FC23D14F-6038-4B70-94A2-C28439771410}"/>
            </a:ext>
          </a:extLst>
        </xdr:cNvPr>
        <xdr:cNvSpPr/>
      </xdr:nvSpPr>
      <xdr:spPr>
        <a:xfrm>
          <a:off x="10427335" y="20697825"/>
          <a:ext cx="9587230" cy="64516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10</xdr:col>
      <xdr:colOff>894080</xdr:colOff>
      <xdr:row>25</xdr:row>
      <xdr:rowOff>58420</xdr:rowOff>
    </xdr:from>
    <xdr:ext cx="7429500" cy="889000"/>
    <xdr:sp macro="" textlink="">
      <xdr:nvSpPr>
        <xdr:cNvPr id="19" name="吹き出し: 角を丸めた四角形 18">
          <a:extLst>
            <a:ext uri="{FF2B5EF4-FFF2-40B4-BE49-F238E27FC236}">
              <a16:creationId xmlns:a16="http://schemas.microsoft.com/office/drawing/2014/main" id="{9D2FB977-2CD5-4A29-BE38-4FFA9201339C}"/>
            </a:ext>
          </a:extLst>
        </xdr:cNvPr>
        <xdr:cNvSpPr/>
      </xdr:nvSpPr>
      <xdr:spPr>
        <a:xfrm>
          <a:off x="20814665" y="17952085"/>
          <a:ext cx="7429500" cy="889000"/>
        </a:xfrm>
        <a:prstGeom prst="wedgeRoundRectCallout">
          <a:avLst>
            <a:gd name="adj1" fmla="val -73631"/>
            <a:gd name="adj2" fmla="val 258258"/>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請求書、請求明細書、納品書、領収書等に記載の項目名および台数</a:t>
          </a:r>
          <a:r>
            <a:rPr kumimoji="1" lang="en-US" altLang="ja-JP" sz="1600" b="1" kern="1200">
              <a:solidFill>
                <a:schemeClr val="tx1"/>
              </a:solidFill>
            </a:rPr>
            <a:t>/</a:t>
          </a:r>
          <a:r>
            <a:rPr kumimoji="1" lang="ja-JP" altLang="en-US" sz="1600" b="1" kern="1200">
              <a:solidFill>
                <a:schemeClr val="tx1"/>
              </a:solidFill>
            </a:rPr>
            <a:t>個数</a:t>
          </a:r>
          <a:r>
            <a:rPr kumimoji="1" lang="en-US" altLang="ja-JP" sz="1600" b="1" kern="1200">
              <a:solidFill>
                <a:schemeClr val="tx1"/>
              </a:solidFill>
            </a:rPr>
            <a:t>/</a:t>
          </a:r>
          <a:r>
            <a:rPr kumimoji="1" lang="ja-JP" altLang="en-US" sz="1600" b="1" kern="1200">
              <a:solidFill>
                <a:schemeClr val="tx1"/>
              </a:solidFill>
            </a:rPr>
            <a:t>枚数、税抜き単価を入力ください。</a:t>
          </a:r>
        </a:p>
      </xdr:txBody>
    </xdr:sp>
    <xdr:clientData/>
  </xdr:oneCellAnchor>
  <xdr:twoCellAnchor>
    <xdr:from>
      <xdr:col>1</xdr:col>
      <xdr:colOff>352425</xdr:colOff>
      <xdr:row>60</xdr:row>
      <xdr:rowOff>285750</xdr:rowOff>
    </xdr:from>
    <xdr:to>
      <xdr:col>10</xdr:col>
      <xdr:colOff>92710</xdr:colOff>
      <xdr:row>66</xdr:row>
      <xdr:rowOff>97790</xdr:rowOff>
    </xdr:to>
    <xdr:sp macro="" textlink="">
      <xdr:nvSpPr>
        <xdr:cNvPr id="20" name="正方形/長方形 19">
          <a:extLst>
            <a:ext uri="{FF2B5EF4-FFF2-40B4-BE49-F238E27FC236}">
              <a16:creationId xmlns:a16="http://schemas.microsoft.com/office/drawing/2014/main" id="{D9EFE373-8544-4946-8C29-6B062C0E23AE}"/>
            </a:ext>
          </a:extLst>
        </xdr:cNvPr>
        <xdr:cNvSpPr/>
      </xdr:nvSpPr>
      <xdr:spPr>
        <a:xfrm>
          <a:off x="630555" y="23780115"/>
          <a:ext cx="19382740" cy="22409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13</xdr:col>
      <xdr:colOff>208280</xdr:colOff>
      <xdr:row>59</xdr:row>
      <xdr:rowOff>325120</xdr:rowOff>
    </xdr:from>
    <xdr:ext cx="7721600" cy="2006600"/>
    <xdr:sp macro="" textlink="">
      <xdr:nvSpPr>
        <xdr:cNvPr id="21" name="吹き出し: 角を丸めた四角形 20">
          <a:extLst>
            <a:ext uri="{FF2B5EF4-FFF2-40B4-BE49-F238E27FC236}">
              <a16:creationId xmlns:a16="http://schemas.microsoft.com/office/drawing/2014/main" id="{12BB1BF2-E321-408C-AF64-0FED1C5D5525}"/>
            </a:ext>
          </a:extLst>
        </xdr:cNvPr>
        <xdr:cNvSpPr/>
      </xdr:nvSpPr>
      <xdr:spPr>
        <a:xfrm>
          <a:off x="21319490" y="23438485"/>
          <a:ext cx="7721600" cy="2006600"/>
        </a:xfrm>
        <a:prstGeom prst="wedgeRoundRectCallout">
          <a:avLst>
            <a:gd name="adj1" fmla="val -66052"/>
            <a:gd name="adj2" fmla="val 35530"/>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メモリーカードについて導入枚数と単価を入力ください。</a:t>
          </a:r>
          <a:endParaRPr kumimoji="1" lang="en-US" altLang="ja-JP" sz="1600" b="1" kern="1200">
            <a:solidFill>
              <a:schemeClr val="tx1"/>
            </a:solidFill>
          </a:endParaRPr>
        </a:p>
        <a:p>
          <a:pPr algn="l"/>
          <a:r>
            <a:rPr kumimoji="1" lang="ja-JP" altLang="en-US" sz="1600" b="1" kern="1200">
              <a:solidFill>
                <a:schemeClr val="tx1"/>
              </a:solidFill>
            </a:rPr>
            <a:t>デジタル式運行記録計、映像記録型ドライブレコーダーについては</a:t>
          </a:r>
          <a:r>
            <a:rPr kumimoji="1" lang="en-US" altLang="ja-JP" sz="1600" b="1" kern="1200">
              <a:solidFill>
                <a:schemeClr val="tx1"/>
              </a:solidFill>
            </a:rPr>
            <a:t>1</a:t>
          </a:r>
          <a:r>
            <a:rPr kumimoji="1" lang="ja-JP" altLang="en-US" sz="1600" b="1" kern="1200">
              <a:solidFill>
                <a:schemeClr val="tx1"/>
              </a:solidFill>
            </a:rPr>
            <a:t>台につき</a:t>
          </a:r>
          <a:r>
            <a:rPr kumimoji="1" lang="en-US" altLang="ja-JP" sz="1600" b="1" kern="1200">
              <a:solidFill>
                <a:schemeClr val="tx1"/>
              </a:solidFill>
            </a:rPr>
            <a:t>1</a:t>
          </a:r>
          <a:r>
            <a:rPr kumimoji="1" lang="ja-JP" altLang="en-US" sz="1600" b="1" kern="1200">
              <a:solidFill>
                <a:schemeClr val="tx1"/>
              </a:solidFill>
            </a:rPr>
            <a:t>枚、一体型、通信機能付き一体型については</a:t>
          </a:r>
          <a:r>
            <a:rPr kumimoji="1" lang="en-US" altLang="ja-JP" sz="1600" b="1" kern="1200">
              <a:solidFill>
                <a:schemeClr val="tx1"/>
              </a:solidFill>
            </a:rPr>
            <a:t>1</a:t>
          </a:r>
          <a:r>
            <a:rPr kumimoji="1" lang="ja-JP" altLang="en-US" sz="1600" b="1" kern="1200">
              <a:solidFill>
                <a:schemeClr val="tx1"/>
              </a:solidFill>
            </a:rPr>
            <a:t>台につき</a:t>
          </a:r>
          <a:r>
            <a:rPr kumimoji="1" lang="en-US" altLang="ja-JP" sz="1600" b="1" kern="1200">
              <a:solidFill>
                <a:schemeClr val="tx1"/>
              </a:solidFill>
            </a:rPr>
            <a:t>2</a:t>
          </a:r>
          <a:r>
            <a:rPr kumimoji="1" lang="ja-JP" altLang="en-US" sz="1600" b="1" kern="1200">
              <a:solidFill>
                <a:schemeClr val="tx1"/>
              </a:solidFill>
            </a:rPr>
            <a:t>枚まで補助対象です。</a:t>
          </a:r>
          <a:endParaRPr kumimoji="1" lang="en-US" altLang="ja-JP" sz="1600" b="1" kern="1200">
            <a:solidFill>
              <a:schemeClr val="tx1"/>
            </a:solidFill>
          </a:endParaRPr>
        </a:p>
        <a:p>
          <a:pPr algn="l"/>
          <a:r>
            <a:rPr kumimoji="1" lang="ja-JP" altLang="en-US" sz="1600" b="1" kern="1200">
              <a:solidFill>
                <a:schemeClr val="tx1"/>
              </a:solidFill>
            </a:rPr>
            <a:t>補助対象枚数を超えた申請は出来ず、経費金額欄が赤く「</a:t>
          </a:r>
          <a:r>
            <a:rPr kumimoji="1" lang="en-US" altLang="ja-JP" sz="1600" b="1" kern="1200">
              <a:solidFill>
                <a:schemeClr val="tx1"/>
              </a:solidFill>
            </a:rPr>
            <a:t>NG</a:t>
          </a:r>
          <a:r>
            <a:rPr kumimoji="1" lang="ja-JP" altLang="en-US" sz="1600" b="1" kern="1200">
              <a:solidFill>
                <a:schemeClr val="tx1"/>
              </a:solidFill>
            </a:rPr>
            <a:t>」と表示され経費金額が反映されません。</a:t>
          </a:r>
        </a:p>
        <a:p>
          <a:pPr algn="l"/>
          <a:endParaRPr kumimoji="1" lang="ja-JP" altLang="en-US" sz="1600" b="1" kern="1200">
            <a:solidFill>
              <a:schemeClr val="tx1"/>
            </a:solidFill>
          </a:endParaRPr>
        </a:p>
      </xdr:txBody>
    </xdr:sp>
    <xdr:clientData/>
  </xdr:oneCellAnchor>
  <xdr:twoCellAnchor>
    <xdr:from>
      <xdr:col>0</xdr:col>
      <xdr:colOff>177800</xdr:colOff>
      <xdr:row>24</xdr:row>
      <xdr:rowOff>50800</xdr:rowOff>
    </xdr:from>
    <xdr:to>
      <xdr:col>2</xdr:col>
      <xdr:colOff>1930400</xdr:colOff>
      <xdr:row>25</xdr:row>
      <xdr:rowOff>114300</xdr:rowOff>
    </xdr:to>
    <xdr:sp macro="" textlink="">
      <xdr:nvSpPr>
        <xdr:cNvPr id="22" name="正方形/長方形 21">
          <a:extLst>
            <a:ext uri="{FF2B5EF4-FFF2-40B4-BE49-F238E27FC236}">
              <a16:creationId xmlns:a16="http://schemas.microsoft.com/office/drawing/2014/main" id="{7CEF663A-4FAF-455F-ADC6-5C55DD8893B3}"/>
            </a:ext>
          </a:extLst>
        </xdr:cNvPr>
        <xdr:cNvSpPr/>
      </xdr:nvSpPr>
      <xdr:spPr>
        <a:xfrm>
          <a:off x="173990" y="17571085"/>
          <a:ext cx="2543175" cy="4406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2</xdr:col>
      <xdr:colOff>749300</xdr:colOff>
      <xdr:row>23</xdr:row>
      <xdr:rowOff>243840</xdr:rowOff>
    </xdr:from>
    <xdr:ext cx="6908800" cy="889000"/>
    <xdr:sp macro="" textlink="">
      <xdr:nvSpPr>
        <xdr:cNvPr id="23" name="吹き出し: 角を丸めた四角形 22">
          <a:extLst>
            <a:ext uri="{FF2B5EF4-FFF2-40B4-BE49-F238E27FC236}">
              <a16:creationId xmlns:a16="http://schemas.microsoft.com/office/drawing/2014/main" id="{BF017D1D-BD33-41A1-A1CB-92709AC2EFF9}"/>
            </a:ext>
          </a:extLst>
        </xdr:cNvPr>
        <xdr:cNvSpPr/>
      </xdr:nvSpPr>
      <xdr:spPr>
        <a:xfrm>
          <a:off x="1536065" y="15763875"/>
          <a:ext cx="6908800" cy="889000"/>
        </a:xfrm>
        <a:prstGeom prst="wedgeRoundRectCallout">
          <a:avLst>
            <a:gd name="adj1" fmla="val -47263"/>
            <a:gd name="adj2" fmla="val 150830"/>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600" b="1" kern="1200">
              <a:solidFill>
                <a:schemeClr val="tx1"/>
              </a:solidFill>
            </a:rPr>
            <a:t>2-1</a:t>
          </a:r>
          <a:r>
            <a:rPr kumimoji="1" lang="ja-JP" altLang="en-US" sz="1600" b="1" kern="1200">
              <a:solidFill>
                <a:schemeClr val="tx1"/>
              </a:solidFill>
            </a:rPr>
            <a:t>．補助対象経費（車載器</a:t>
          </a:r>
          <a:r>
            <a:rPr kumimoji="1" lang="en-US" altLang="ja-JP" sz="1600" b="1" kern="1200">
              <a:solidFill>
                <a:schemeClr val="tx1"/>
              </a:solidFill>
            </a:rPr>
            <a:t>or</a:t>
          </a:r>
          <a:r>
            <a:rPr kumimoji="1" lang="ja-JP" altLang="en-US" sz="1600" b="1" kern="1200">
              <a:solidFill>
                <a:schemeClr val="tx1"/>
              </a:solidFill>
            </a:rPr>
            <a:t>事務所機器）で選択していない、</a:t>
          </a:r>
          <a:endParaRPr kumimoji="1" lang="en-US" altLang="ja-JP" sz="1600" b="1" kern="1200">
            <a:solidFill>
              <a:schemeClr val="tx1"/>
            </a:solidFill>
          </a:endParaRPr>
        </a:p>
        <a:p>
          <a:pPr algn="l"/>
          <a:r>
            <a:rPr kumimoji="1" lang="ja-JP" altLang="en-US" sz="1600" b="1" kern="1200">
              <a:solidFill>
                <a:schemeClr val="tx1"/>
              </a:solidFill>
            </a:rPr>
            <a:t>補助対象機器一覧には記載のない関連費用を入力する項目になります。</a:t>
          </a:r>
        </a:p>
      </xdr:txBody>
    </xdr:sp>
    <xdr:clientData/>
  </xdr:oneCellAnchor>
  <xdr:twoCellAnchor>
    <xdr:from>
      <xdr:col>1</xdr:col>
      <xdr:colOff>431800</xdr:colOff>
      <xdr:row>68</xdr:row>
      <xdr:rowOff>139700</xdr:rowOff>
    </xdr:from>
    <xdr:to>
      <xdr:col>5</xdr:col>
      <xdr:colOff>1104900</xdr:colOff>
      <xdr:row>72</xdr:row>
      <xdr:rowOff>88900</xdr:rowOff>
    </xdr:to>
    <xdr:sp macro="" textlink="">
      <xdr:nvSpPr>
        <xdr:cNvPr id="24" name="正方形/長方形 23">
          <a:extLst>
            <a:ext uri="{FF2B5EF4-FFF2-40B4-BE49-F238E27FC236}">
              <a16:creationId xmlns:a16="http://schemas.microsoft.com/office/drawing/2014/main" id="{C126767E-084F-4AFF-A3D0-86E55AC4C01C}"/>
            </a:ext>
          </a:extLst>
        </xdr:cNvPr>
        <xdr:cNvSpPr/>
      </xdr:nvSpPr>
      <xdr:spPr>
        <a:xfrm>
          <a:off x="711835" y="26672540"/>
          <a:ext cx="8594090" cy="13379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7</xdr:col>
      <xdr:colOff>546100</xdr:colOff>
      <xdr:row>67</xdr:row>
      <xdr:rowOff>58420</xdr:rowOff>
    </xdr:from>
    <xdr:ext cx="6362700" cy="6477000"/>
    <xdr:sp macro="" textlink="">
      <xdr:nvSpPr>
        <xdr:cNvPr id="25" name="吹き出し: 角を丸めた四角形 24">
          <a:extLst>
            <a:ext uri="{FF2B5EF4-FFF2-40B4-BE49-F238E27FC236}">
              <a16:creationId xmlns:a16="http://schemas.microsoft.com/office/drawing/2014/main" id="{6520F264-DAF6-484A-B320-926DA414C8E3}"/>
            </a:ext>
          </a:extLst>
        </xdr:cNvPr>
        <xdr:cNvSpPr/>
      </xdr:nvSpPr>
      <xdr:spPr>
        <a:xfrm>
          <a:off x="13437235" y="26362660"/>
          <a:ext cx="6362700" cy="6477000"/>
        </a:xfrm>
        <a:prstGeom prst="wedgeRoundRectCallout">
          <a:avLst>
            <a:gd name="adj1" fmla="val -114196"/>
            <a:gd name="adj2" fmla="val -35875"/>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複数シートの使用有無によって、いずれかの経費金額をマイページ内の補助対象経費欄</a:t>
          </a:r>
          <a:r>
            <a:rPr kumimoji="1" lang="ja-JP" altLang="en-US" sz="1600" b="1" kern="1200">
              <a:solidFill>
                <a:srgbClr val="FF0000"/>
              </a:solidFill>
            </a:rPr>
            <a:t>（下記③）</a:t>
          </a:r>
          <a:r>
            <a:rPr kumimoji="1" lang="ja-JP" altLang="en-US" sz="1600" b="1" kern="1200">
              <a:solidFill>
                <a:schemeClr val="tx1"/>
              </a:solidFill>
            </a:rPr>
            <a:t>に入力ください。</a:t>
          </a:r>
        </a:p>
      </xdr:txBody>
    </xdr:sp>
    <xdr:clientData/>
  </xdr:oneCellAnchor>
  <xdr:twoCellAnchor editAs="oneCell">
    <xdr:from>
      <xdr:col>7</xdr:col>
      <xdr:colOff>1009014</xdr:colOff>
      <xdr:row>70</xdr:row>
      <xdr:rowOff>260091</xdr:rowOff>
    </xdr:from>
    <xdr:to>
      <xdr:col>9</xdr:col>
      <xdr:colOff>1725930</xdr:colOff>
      <xdr:row>99</xdr:row>
      <xdr:rowOff>55880</xdr:rowOff>
    </xdr:to>
    <xdr:pic>
      <xdr:nvPicPr>
        <xdr:cNvPr id="26" name="図 25">
          <a:extLst>
            <a:ext uri="{FF2B5EF4-FFF2-40B4-BE49-F238E27FC236}">
              <a16:creationId xmlns:a16="http://schemas.microsoft.com/office/drawing/2014/main" id="{9074F528-BA31-4910-9940-0BAD8AF9FE35}"/>
            </a:ext>
          </a:extLst>
        </xdr:cNvPr>
        <xdr:cNvPicPr>
          <a:picLocks noChangeAspect="1"/>
        </xdr:cNvPicPr>
      </xdr:nvPicPr>
      <xdr:blipFill>
        <a:blip xmlns:r="http://schemas.openxmlformats.org/officeDocument/2006/relationships" r:embed="rId4"/>
        <a:stretch>
          <a:fillRect/>
        </a:stretch>
      </xdr:blipFill>
      <xdr:spPr>
        <a:xfrm>
          <a:off x="13900149" y="27385386"/>
          <a:ext cx="5395596" cy="5160269"/>
        </a:xfrm>
        <a:prstGeom prst="rect">
          <a:avLst/>
        </a:prstGeom>
      </xdr:spPr>
    </xdr:pic>
    <xdr:clientData/>
  </xdr:twoCellAnchor>
  <xdr:twoCellAnchor>
    <xdr:from>
      <xdr:col>0</xdr:col>
      <xdr:colOff>228600</xdr:colOff>
      <xdr:row>121</xdr:row>
      <xdr:rowOff>139700</xdr:rowOff>
    </xdr:from>
    <xdr:to>
      <xdr:col>8</xdr:col>
      <xdr:colOff>127000</xdr:colOff>
      <xdr:row>124</xdr:row>
      <xdr:rowOff>76200</xdr:rowOff>
    </xdr:to>
    <xdr:sp macro="" textlink="">
      <xdr:nvSpPr>
        <xdr:cNvPr id="27" name="正方形/長方形 26">
          <a:extLst>
            <a:ext uri="{FF2B5EF4-FFF2-40B4-BE49-F238E27FC236}">
              <a16:creationId xmlns:a16="http://schemas.microsoft.com/office/drawing/2014/main" id="{6506F055-AE0D-4BEC-8F65-14FD8F1BCE7A}"/>
            </a:ext>
          </a:extLst>
        </xdr:cNvPr>
        <xdr:cNvSpPr/>
      </xdr:nvSpPr>
      <xdr:spPr>
        <a:xfrm>
          <a:off x="228600" y="37654865"/>
          <a:ext cx="15132685" cy="101663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8</xdr:col>
      <xdr:colOff>1750060</xdr:colOff>
      <xdr:row>101</xdr:row>
      <xdr:rowOff>5080</xdr:rowOff>
    </xdr:from>
    <xdr:ext cx="6362700" cy="6477000"/>
    <xdr:sp macro="" textlink="">
      <xdr:nvSpPr>
        <xdr:cNvPr id="28" name="吹き出し: 角を丸めた四角形 27">
          <a:extLst>
            <a:ext uri="{FF2B5EF4-FFF2-40B4-BE49-F238E27FC236}">
              <a16:creationId xmlns:a16="http://schemas.microsoft.com/office/drawing/2014/main" id="{B999D835-5B58-4AF2-AD81-208B135643AE}"/>
            </a:ext>
          </a:extLst>
        </xdr:cNvPr>
        <xdr:cNvSpPr/>
      </xdr:nvSpPr>
      <xdr:spPr>
        <a:xfrm>
          <a:off x="16980535" y="32953960"/>
          <a:ext cx="6362700" cy="6477000"/>
        </a:xfrm>
        <a:prstGeom prst="wedgeRoundRectCallout">
          <a:avLst>
            <a:gd name="adj1" fmla="val -75034"/>
            <a:gd name="adj2" fmla="val 31655"/>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複数シートの使用有無によって、いずれかの交付申請額を</a:t>
          </a:r>
          <a:endParaRPr kumimoji="1" lang="en-US" altLang="ja-JP" sz="1600" b="1" kern="1200">
            <a:solidFill>
              <a:schemeClr val="tx1"/>
            </a:solidFill>
          </a:endParaRPr>
        </a:p>
        <a:p>
          <a:pPr algn="l"/>
          <a:r>
            <a:rPr kumimoji="1" lang="ja-JP" altLang="en-US" sz="1600" b="1" kern="1200">
              <a:solidFill>
                <a:schemeClr val="tx1"/>
              </a:solidFill>
            </a:rPr>
            <a:t>マイページ内の補助対象経費欄</a:t>
          </a:r>
          <a:r>
            <a:rPr kumimoji="1" lang="ja-JP" altLang="en-US" sz="1600" b="1" kern="1200">
              <a:solidFill>
                <a:srgbClr val="FF0000"/>
              </a:solidFill>
            </a:rPr>
            <a:t>（下記④）</a:t>
          </a:r>
          <a:r>
            <a:rPr kumimoji="1" lang="ja-JP" altLang="en-US" sz="1600" b="1" kern="1200">
              <a:solidFill>
                <a:schemeClr val="tx1"/>
              </a:solidFill>
            </a:rPr>
            <a:t>に入力ください。</a:t>
          </a:r>
        </a:p>
      </xdr:txBody>
    </xdr:sp>
    <xdr:clientData/>
  </xdr:oneCellAnchor>
  <xdr:twoCellAnchor editAs="oneCell">
    <xdr:from>
      <xdr:col>8</xdr:col>
      <xdr:colOff>2260600</xdr:colOff>
      <xdr:row>105</xdr:row>
      <xdr:rowOff>144780</xdr:rowOff>
    </xdr:from>
    <xdr:to>
      <xdr:col>15</xdr:col>
      <xdr:colOff>450851</xdr:colOff>
      <xdr:row>126</xdr:row>
      <xdr:rowOff>139324</xdr:rowOff>
    </xdr:to>
    <xdr:pic>
      <xdr:nvPicPr>
        <xdr:cNvPr id="29" name="図 28">
          <a:extLst>
            <a:ext uri="{FF2B5EF4-FFF2-40B4-BE49-F238E27FC236}">
              <a16:creationId xmlns:a16="http://schemas.microsoft.com/office/drawing/2014/main" id="{25178FC9-C675-465E-9EC8-8816294F3C44}"/>
            </a:ext>
          </a:extLst>
        </xdr:cNvPr>
        <xdr:cNvPicPr>
          <a:picLocks noChangeAspect="1"/>
        </xdr:cNvPicPr>
      </xdr:nvPicPr>
      <xdr:blipFill>
        <a:blip xmlns:r="http://schemas.openxmlformats.org/officeDocument/2006/relationships" r:embed="rId4"/>
        <a:stretch>
          <a:fillRect/>
        </a:stretch>
      </xdr:blipFill>
      <xdr:spPr>
        <a:xfrm>
          <a:off x="17494885" y="34004250"/>
          <a:ext cx="5368291" cy="5183764"/>
        </a:xfrm>
        <a:prstGeom prst="rect">
          <a:avLst/>
        </a:prstGeom>
      </xdr:spPr>
    </xdr:pic>
    <xdr:clientData/>
  </xdr:twoCellAnchor>
  <xdr:twoCellAnchor>
    <xdr:from>
      <xdr:col>1</xdr:col>
      <xdr:colOff>397510</xdr:colOff>
      <xdr:row>134</xdr:row>
      <xdr:rowOff>76200</xdr:rowOff>
    </xdr:from>
    <xdr:to>
      <xdr:col>6</xdr:col>
      <xdr:colOff>97790</xdr:colOff>
      <xdr:row>136</xdr:row>
      <xdr:rowOff>54610</xdr:rowOff>
    </xdr:to>
    <xdr:sp macro="" textlink="">
      <xdr:nvSpPr>
        <xdr:cNvPr id="30" name="正方形/長方形 29">
          <a:extLst>
            <a:ext uri="{FF2B5EF4-FFF2-40B4-BE49-F238E27FC236}">
              <a16:creationId xmlns:a16="http://schemas.microsoft.com/office/drawing/2014/main" id="{8F24E3F4-4CC0-4638-B6CC-9752406B6E98}"/>
            </a:ext>
          </a:extLst>
        </xdr:cNvPr>
        <xdr:cNvSpPr/>
      </xdr:nvSpPr>
      <xdr:spPr>
        <a:xfrm>
          <a:off x="677545" y="41138475"/>
          <a:ext cx="9960610" cy="53467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6</xdr:col>
      <xdr:colOff>1122045</xdr:colOff>
      <xdr:row>129</xdr:row>
      <xdr:rowOff>130175</xdr:rowOff>
    </xdr:from>
    <xdr:ext cx="7835900" cy="1676400"/>
    <xdr:sp macro="" textlink="">
      <xdr:nvSpPr>
        <xdr:cNvPr id="31" name="吹き出し: 角を丸めた四角形 30">
          <a:extLst>
            <a:ext uri="{FF2B5EF4-FFF2-40B4-BE49-F238E27FC236}">
              <a16:creationId xmlns:a16="http://schemas.microsoft.com/office/drawing/2014/main" id="{8417BE75-A084-43E9-B6D8-ADF5DF1B5072}"/>
            </a:ext>
          </a:extLst>
        </xdr:cNvPr>
        <xdr:cNvSpPr/>
      </xdr:nvSpPr>
      <xdr:spPr>
        <a:xfrm>
          <a:off x="11670030" y="39891335"/>
          <a:ext cx="7835900" cy="1676400"/>
        </a:xfrm>
        <a:prstGeom prst="wedgeRoundRectCallout">
          <a:avLst>
            <a:gd name="adj1" fmla="val -62229"/>
            <a:gd name="adj2" fmla="val 37886"/>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600" b="1" kern="1200">
              <a:solidFill>
                <a:schemeClr val="tx1"/>
              </a:solidFill>
            </a:rPr>
            <a:t>2-1</a:t>
          </a:r>
          <a:r>
            <a:rPr kumimoji="1" lang="ja-JP" altLang="en-US" sz="1600" b="1" kern="1200">
              <a:solidFill>
                <a:schemeClr val="tx1"/>
              </a:solidFill>
            </a:rPr>
            <a:t>．補助対象経費（車載器</a:t>
          </a:r>
          <a:r>
            <a:rPr kumimoji="1" lang="en-US" altLang="ja-JP" sz="1600" b="1" kern="1200">
              <a:solidFill>
                <a:schemeClr val="tx1"/>
              </a:solidFill>
            </a:rPr>
            <a:t>or</a:t>
          </a:r>
          <a:r>
            <a:rPr kumimoji="1" lang="ja-JP" altLang="en-US" sz="1600" b="1" kern="1200">
              <a:solidFill>
                <a:schemeClr val="tx1"/>
              </a:solidFill>
            </a:rPr>
            <a:t>事務所機器）で選択した機器の導入台数分の入力が不足していると当該セルが赤く表示され、下記エラーメッセージが表示されます。導入した台数の機器コード番号を選択し、入力してください。</a:t>
          </a:r>
        </a:p>
      </xdr:txBody>
    </xdr:sp>
    <xdr:clientData/>
  </xdr:oneCellAnchor>
  <xdr:twoCellAnchor editAs="oneCell">
    <xdr:from>
      <xdr:col>6</xdr:col>
      <xdr:colOff>1485899</xdr:colOff>
      <xdr:row>134</xdr:row>
      <xdr:rowOff>36830</xdr:rowOff>
    </xdr:from>
    <xdr:to>
      <xdr:col>9</xdr:col>
      <xdr:colOff>1142834</xdr:colOff>
      <xdr:row>135</xdr:row>
      <xdr:rowOff>146050</xdr:rowOff>
    </xdr:to>
    <xdr:pic>
      <xdr:nvPicPr>
        <xdr:cNvPr id="32" name="図 31">
          <a:extLst>
            <a:ext uri="{FF2B5EF4-FFF2-40B4-BE49-F238E27FC236}">
              <a16:creationId xmlns:a16="http://schemas.microsoft.com/office/drawing/2014/main" id="{7037CC6E-C543-4733-9F5A-1CE09823A96D}"/>
            </a:ext>
          </a:extLst>
        </xdr:cNvPr>
        <xdr:cNvPicPr>
          <a:picLocks noChangeAspect="1"/>
        </xdr:cNvPicPr>
      </xdr:nvPicPr>
      <xdr:blipFill>
        <a:blip xmlns:r="http://schemas.openxmlformats.org/officeDocument/2006/relationships" r:embed="rId5"/>
        <a:stretch>
          <a:fillRect/>
        </a:stretch>
      </xdr:blipFill>
      <xdr:spPr>
        <a:xfrm>
          <a:off x="12030074" y="41099105"/>
          <a:ext cx="6674955" cy="284480"/>
        </a:xfrm>
        <a:prstGeom prst="rect">
          <a:avLst/>
        </a:prstGeom>
      </xdr:spPr>
    </xdr:pic>
    <xdr:clientData/>
  </xdr:twoCellAnchor>
  <xdr:twoCellAnchor>
    <xdr:from>
      <xdr:col>1</xdr:col>
      <xdr:colOff>391160</xdr:colOff>
      <xdr:row>137</xdr:row>
      <xdr:rowOff>533400</xdr:rowOff>
    </xdr:from>
    <xdr:to>
      <xdr:col>9</xdr:col>
      <xdr:colOff>86360</xdr:colOff>
      <xdr:row>139</xdr:row>
      <xdr:rowOff>111760</xdr:rowOff>
    </xdr:to>
    <xdr:sp macro="" textlink="">
      <xdr:nvSpPr>
        <xdr:cNvPr id="33" name="正方形/長方形 32">
          <a:extLst>
            <a:ext uri="{FF2B5EF4-FFF2-40B4-BE49-F238E27FC236}">
              <a16:creationId xmlns:a16="http://schemas.microsoft.com/office/drawing/2014/main" id="{7287592F-A2D1-49F1-ACF9-FAAEEA1F5C5F}"/>
            </a:ext>
          </a:extLst>
        </xdr:cNvPr>
        <xdr:cNvSpPr/>
      </xdr:nvSpPr>
      <xdr:spPr>
        <a:xfrm>
          <a:off x="669290" y="42386250"/>
          <a:ext cx="16992600" cy="83566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9</xdr:col>
      <xdr:colOff>798830</xdr:colOff>
      <xdr:row>137</xdr:row>
      <xdr:rowOff>57785</xdr:rowOff>
    </xdr:from>
    <xdr:ext cx="8801100" cy="1358900"/>
    <xdr:sp macro="" textlink="">
      <xdr:nvSpPr>
        <xdr:cNvPr id="34" name="吹き出し: 角を丸めた四角形 33">
          <a:extLst>
            <a:ext uri="{FF2B5EF4-FFF2-40B4-BE49-F238E27FC236}">
              <a16:creationId xmlns:a16="http://schemas.microsoft.com/office/drawing/2014/main" id="{D1B678CE-55BC-48D6-B71D-C570C82990F3}"/>
            </a:ext>
          </a:extLst>
        </xdr:cNvPr>
        <xdr:cNvSpPr/>
      </xdr:nvSpPr>
      <xdr:spPr>
        <a:xfrm>
          <a:off x="18372455" y="41906825"/>
          <a:ext cx="8801100" cy="1358900"/>
        </a:xfrm>
        <a:prstGeom prst="wedgeRoundRectCallout">
          <a:avLst>
            <a:gd name="adj1" fmla="val -57463"/>
            <a:gd name="adj2" fmla="val 31786"/>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600" b="1" kern="1200">
              <a:solidFill>
                <a:schemeClr val="tx1"/>
              </a:solidFill>
            </a:rPr>
            <a:t>2-1</a:t>
          </a:r>
          <a:r>
            <a:rPr kumimoji="1" lang="ja-JP" altLang="en-US" sz="1600" b="1" kern="1200">
              <a:solidFill>
                <a:schemeClr val="tx1"/>
              </a:solidFill>
            </a:rPr>
            <a:t>．補助対象経費（車載器</a:t>
          </a:r>
          <a:r>
            <a:rPr kumimoji="1" lang="en-US" altLang="ja-JP" sz="1600" b="1" kern="1200">
              <a:solidFill>
                <a:schemeClr val="tx1"/>
              </a:solidFill>
            </a:rPr>
            <a:t>or</a:t>
          </a:r>
          <a:r>
            <a:rPr kumimoji="1" lang="ja-JP" altLang="en-US" sz="1600" b="1" kern="1200">
              <a:solidFill>
                <a:schemeClr val="tx1"/>
              </a:solidFill>
            </a:rPr>
            <a:t>事務所機器）で選択した機器コード番号を導入台数分選択し、導入する営業所名、導入機器の製品番号（シリアル</a:t>
          </a:r>
          <a:r>
            <a:rPr kumimoji="1" lang="en-US" altLang="ja-JP" sz="1600" b="1" kern="1200">
              <a:solidFill>
                <a:schemeClr val="tx1"/>
              </a:solidFill>
            </a:rPr>
            <a:t>No</a:t>
          </a:r>
          <a:r>
            <a:rPr kumimoji="1" lang="ja-JP" altLang="en-US" sz="1600" b="1" kern="1200">
              <a:solidFill>
                <a:schemeClr val="tx1"/>
              </a:solidFill>
            </a:rPr>
            <a:t>）、加えて車載器は取り付ける車両の登録番号（ナンバー）を入力してください。</a:t>
          </a:r>
        </a:p>
      </xdr:txBody>
    </xdr:sp>
    <xdr:clientData/>
  </xdr:oneCellAnchor>
  <xdr:twoCellAnchor>
    <xdr:from>
      <xdr:col>1</xdr:col>
      <xdr:colOff>419100</xdr:colOff>
      <xdr:row>239</xdr:row>
      <xdr:rowOff>434975</xdr:rowOff>
    </xdr:from>
    <xdr:to>
      <xdr:col>6</xdr:col>
      <xdr:colOff>326390</xdr:colOff>
      <xdr:row>261</xdr:row>
      <xdr:rowOff>55880</xdr:rowOff>
    </xdr:to>
    <xdr:sp macro="" textlink="">
      <xdr:nvSpPr>
        <xdr:cNvPr id="35" name="正方形/長方形 34">
          <a:extLst>
            <a:ext uri="{FF2B5EF4-FFF2-40B4-BE49-F238E27FC236}">
              <a16:creationId xmlns:a16="http://schemas.microsoft.com/office/drawing/2014/main" id="{543F9C4A-25B1-434E-A21D-6007AA5BDCBA}"/>
            </a:ext>
          </a:extLst>
        </xdr:cNvPr>
        <xdr:cNvSpPr/>
      </xdr:nvSpPr>
      <xdr:spPr>
        <a:xfrm>
          <a:off x="695325" y="45663485"/>
          <a:ext cx="10171430" cy="9353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7</xdr:col>
      <xdr:colOff>2283460</xdr:colOff>
      <xdr:row>18</xdr:row>
      <xdr:rowOff>843280</xdr:rowOff>
    </xdr:from>
    <xdr:to>
      <xdr:col>10</xdr:col>
      <xdr:colOff>162560</xdr:colOff>
      <xdr:row>20</xdr:row>
      <xdr:rowOff>106680</xdr:rowOff>
    </xdr:to>
    <xdr:sp macro="" textlink="">
      <xdr:nvSpPr>
        <xdr:cNvPr id="36" name="正方形/長方形 35">
          <a:extLst>
            <a:ext uri="{FF2B5EF4-FFF2-40B4-BE49-F238E27FC236}">
              <a16:creationId xmlns:a16="http://schemas.microsoft.com/office/drawing/2014/main" id="{28CD4952-7B17-4FFB-8D98-0416A430A020}"/>
            </a:ext>
          </a:extLst>
        </xdr:cNvPr>
        <xdr:cNvSpPr/>
      </xdr:nvSpPr>
      <xdr:spPr>
        <a:xfrm>
          <a:off x="15170785" y="11694160"/>
          <a:ext cx="4910455" cy="1126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2616200</xdr:colOff>
      <xdr:row>18</xdr:row>
      <xdr:rowOff>807720</xdr:rowOff>
    </xdr:from>
    <xdr:to>
      <xdr:col>4</xdr:col>
      <xdr:colOff>88900</xdr:colOff>
      <xdr:row>20</xdr:row>
      <xdr:rowOff>58420</xdr:rowOff>
    </xdr:to>
    <xdr:sp macro="" textlink="">
      <xdr:nvSpPr>
        <xdr:cNvPr id="37" name="正方形/長方形 36">
          <a:extLst>
            <a:ext uri="{FF2B5EF4-FFF2-40B4-BE49-F238E27FC236}">
              <a16:creationId xmlns:a16="http://schemas.microsoft.com/office/drawing/2014/main" id="{BFB20FA0-A627-4036-9812-BDD73F4C05F9}"/>
            </a:ext>
          </a:extLst>
        </xdr:cNvPr>
        <xdr:cNvSpPr/>
      </xdr:nvSpPr>
      <xdr:spPr>
        <a:xfrm>
          <a:off x="3402965" y="11658600"/>
          <a:ext cx="2547620" cy="11118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6</xdr:col>
      <xdr:colOff>1028701</xdr:colOff>
      <xdr:row>239</xdr:row>
      <xdr:rowOff>59055</xdr:rowOff>
    </xdr:from>
    <xdr:ext cx="7795260" cy="1807845"/>
    <xdr:sp macro="" textlink="">
      <xdr:nvSpPr>
        <xdr:cNvPr id="38" name="吹き出し: 角を丸めた四角形 37">
          <a:extLst>
            <a:ext uri="{FF2B5EF4-FFF2-40B4-BE49-F238E27FC236}">
              <a16:creationId xmlns:a16="http://schemas.microsoft.com/office/drawing/2014/main" id="{AA2BF7EA-F0FC-4921-A815-1E23032C6AE6}"/>
            </a:ext>
          </a:extLst>
        </xdr:cNvPr>
        <xdr:cNvSpPr/>
      </xdr:nvSpPr>
      <xdr:spPr>
        <a:xfrm>
          <a:off x="11572876" y="45279945"/>
          <a:ext cx="7795260" cy="1807845"/>
        </a:xfrm>
        <a:prstGeom prst="wedgeRoundRectCallout">
          <a:avLst>
            <a:gd name="adj1" fmla="val -58541"/>
            <a:gd name="adj2" fmla="val -6592"/>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2000" b="1" kern="1200">
              <a:solidFill>
                <a:srgbClr val="FF0000"/>
              </a:solidFill>
            </a:rPr>
            <a:t>【</a:t>
          </a:r>
          <a:r>
            <a:rPr kumimoji="1" lang="ja-JP" altLang="en-US" sz="2000" b="1" kern="1200">
              <a:solidFill>
                <a:srgbClr val="FF0000"/>
              </a:solidFill>
            </a:rPr>
            <a:t>ご注意</a:t>
          </a:r>
          <a:r>
            <a:rPr kumimoji="1" lang="en-US" altLang="ja-JP" sz="2000" b="1" kern="1200">
              <a:solidFill>
                <a:srgbClr val="FF0000"/>
              </a:solidFill>
            </a:rPr>
            <a:t>】</a:t>
          </a:r>
          <a:r>
            <a:rPr kumimoji="1" lang="ja-JP" altLang="en-US" sz="2000" b="1" kern="1200">
              <a:solidFill>
                <a:srgbClr val="FF0000"/>
              </a:solidFill>
            </a:rPr>
            <a:t>入力漏れが多い項目ですのでご留意ください。</a:t>
          </a:r>
          <a:endParaRPr kumimoji="1" lang="en-US" altLang="ja-JP" sz="2000" b="1" kern="1200">
            <a:solidFill>
              <a:srgbClr val="FF0000"/>
            </a:solidFill>
          </a:endParaRPr>
        </a:p>
        <a:p>
          <a:pPr algn="l"/>
          <a:r>
            <a:rPr kumimoji="1" lang="ja-JP" altLang="en-US" sz="1800" b="1" kern="1200">
              <a:solidFill>
                <a:srgbClr val="FF0000"/>
              </a:solidFill>
            </a:rPr>
            <a:t>　　　　　</a:t>
          </a:r>
          <a:r>
            <a:rPr kumimoji="1" lang="ja-JP" altLang="en-US" sz="1800" b="1" kern="1200" baseline="0">
              <a:solidFill>
                <a:srgbClr val="FF0000"/>
              </a:solidFill>
            </a:rPr>
            <a:t>  </a:t>
          </a:r>
          <a:r>
            <a:rPr kumimoji="1" lang="ja-JP" altLang="en-US" sz="1800" b="1" kern="1200">
              <a:solidFill>
                <a:srgbClr val="FF0000"/>
              </a:solidFill>
            </a:rPr>
            <a:t>複数シート利用時は、シート①に集約して入力ください。</a:t>
          </a:r>
          <a:endParaRPr kumimoji="1" lang="en-US" altLang="ja-JP" sz="1800" b="1" kern="1200">
            <a:solidFill>
              <a:srgbClr val="FF0000"/>
            </a:solidFill>
          </a:endParaRPr>
        </a:p>
        <a:p>
          <a:pPr algn="l"/>
          <a:r>
            <a:rPr kumimoji="1" lang="ja-JP" altLang="en-US" sz="1800" b="1" kern="1200">
              <a:solidFill>
                <a:srgbClr val="FF0000"/>
              </a:solidFill>
            </a:rPr>
            <a:t>                      </a:t>
          </a:r>
          <a:r>
            <a:rPr kumimoji="1" lang="ja-JP" altLang="en-US" sz="1800" b="1" kern="1200">
              <a:solidFill>
                <a:sysClr val="windowText" lastClr="000000"/>
              </a:solidFill>
            </a:rPr>
            <a:t>（シート②、シート③には本項目の入力欄はありません）</a:t>
          </a:r>
          <a:endParaRPr kumimoji="1" lang="en-US" altLang="ja-JP" sz="1800" b="1" kern="1200">
            <a:solidFill>
              <a:sysClr val="windowText" lastClr="000000"/>
            </a:solidFill>
          </a:endParaRPr>
        </a:p>
        <a:p>
          <a:pPr algn="l"/>
          <a:r>
            <a:rPr kumimoji="1" lang="ja-JP" altLang="en-US" sz="1600" b="1" kern="1200">
              <a:solidFill>
                <a:schemeClr val="tx1"/>
              </a:solidFill>
            </a:rPr>
            <a:t>                            営業所名および各営業所の届出（認定）車両数を入力してください。</a:t>
          </a:r>
        </a:p>
      </xdr:txBody>
    </xdr:sp>
    <xdr:clientData/>
  </xdr:oneCellAnchor>
  <xdr:twoCellAnchor>
    <xdr:from>
      <xdr:col>2</xdr:col>
      <xdr:colOff>828040</xdr:colOff>
      <xdr:row>15</xdr:row>
      <xdr:rowOff>490220</xdr:rowOff>
    </xdr:from>
    <xdr:to>
      <xdr:col>9</xdr:col>
      <xdr:colOff>2038350</xdr:colOff>
      <xdr:row>18</xdr:row>
      <xdr:rowOff>104140</xdr:rowOff>
    </xdr:to>
    <xdr:sp macro="" textlink="">
      <xdr:nvSpPr>
        <xdr:cNvPr id="39" name="四角形: 角を丸くする 38">
          <a:extLst>
            <a:ext uri="{FF2B5EF4-FFF2-40B4-BE49-F238E27FC236}">
              <a16:creationId xmlns:a16="http://schemas.microsoft.com/office/drawing/2014/main" id="{5D5C6EC8-EA23-4215-8212-51B8798916CA}"/>
            </a:ext>
          </a:extLst>
        </xdr:cNvPr>
        <xdr:cNvSpPr/>
      </xdr:nvSpPr>
      <xdr:spPr>
        <a:xfrm>
          <a:off x="1616710" y="8536940"/>
          <a:ext cx="17991455" cy="2414270"/>
        </a:xfrm>
        <a:prstGeom prst="roundRect">
          <a:avLst/>
        </a:prstGeom>
        <a:solidFill>
          <a:schemeClr val="accent1">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800" b="1" kern="1200">
              <a:solidFill>
                <a:srgbClr val="FF0000"/>
              </a:solidFill>
            </a:rPr>
            <a:t>【</a:t>
          </a:r>
          <a:r>
            <a:rPr kumimoji="1" lang="ja-JP" altLang="en-US" sz="2800" b="1" kern="1200">
              <a:solidFill>
                <a:srgbClr val="FF0000"/>
              </a:solidFill>
            </a:rPr>
            <a:t>重要</a:t>
          </a:r>
          <a:r>
            <a:rPr kumimoji="1" lang="en-US" altLang="ja-JP" sz="2800" b="1" kern="1200">
              <a:solidFill>
                <a:srgbClr val="FF0000"/>
              </a:solidFill>
            </a:rPr>
            <a:t>】</a:t>
          </a:r>
          <a:r>
            <a:rPr kumimoji="1" lang="ja-JP" altLang="en-US" sz="2800" b="1" kern="1200">
              <a:solidFill>
                <a:srgbClr val="FF0000"/>
              </a:solidFill>
            </a:rPr>
            <a:t>既に</a:t>
          </a:r>
          <a:r>
            <a:rPr lang="ja-JP" altLang="en-US" sz="2800" b="1" i="0" u="none" strike="noStrike" baseline="0">
              <a:solidFill>
                <a:srgbClr val="FF0000"/>
              </a:solidFill>
              <a:latin typeface="+mn-lt"/>
              <a:ea typeface="+mn-ea"/>
              <a:cs typeface="+mn-cs"/>
            </a:rPr>
            <a:t>認定機器一覧に掲げる機器を導入済みで、関連する機器や付属費用のみを申請する場合</a:t>
          </a:r>
          <a:endParaRPr lang="en-US" altLang="ja-JP" sz="2800" b="1" i="0" u="none" strike="noStrike" baseline="0">
            <a:solidFill>
              <a:srgbClr val="FF0000"/>
            </a:solidFill>
            <a:latin typeface="+mn-lt"/>
            <a:ea typeface="+mn-ea"/>
            <a:cs typeface="+mn-cs"/>
          </a:endParaRPr>
        </a:p>
        <a:p>
          <a:pPr algn="l"/>
          <a:endParaRPr kumimoji="1" lang="en-US" altLang="ja-JP" sz="2000" b="1" i="0" u="none" strike="noStrike" kern="1200" baseline="0">
            <a:solidFill>
              <a:srgbClr val="FF0000"/>
            </a:solidFill>
            <a:latin typeface="+mn-lt"/>
            <a:ea typeface="+mn-ea"/>
            <a:cs typeface="+mn-cs"/>
          </a:endParaRPr>
        </a:p>
        <a:p>
          <a:pPr algn="l"/>
          <a:r>
            <a:rPr kumimoji="1" lang="ja-JP" altLang="en-US" sz="2000" b="1" i="0" u="none" strike="noStrike" kern="1200" baseline="0">
              <a:solidFill>
                <a:srgbClr val="FF0000"/>
              </a:solidFill>
              <a:latin typeface="+mn-lt"/>
              <a:ea typeface="+mn-ea"/>
              <a:cs typeface="+mn-cs"/>
            </a:rPr>
            <a:t>本欄「</a:t>
          </a:r>
          <a:r>
            <a:rPr kumimoji="1" lang="en-US" altLang="ja-JP" sz="2000" b="1" i="0" u="none" strike="noStrike" kern="1200" baseline="0">
              <a:solidFill>
                <a:srgbClr val="FF0000"/>
              </a:solidFill>
              <a:latin typeface="+mn-lt"/>
              <a:ea typeface="+mn-ea"/>
              <a:cs typeface="+mn-cs"/>
            </a:rPr>
            <a:t>2-1</a:t>
          </a:r>
          <a:r>
            <a:rPr kumimoji="1" lang="ja-JP" altLang="en-US" sz="2000" b="1" i="0" u="none" strike="noStrike" kern="1200" baseline="0">
              <a:solidFill>
                <a:srgbClr val="FF0000"/>
              </a:solidFill>
              <a:latin typeface="+mn-lt"/>
              <a:ea typeface="+mn-ea"/>
              <a:cs typeface="+mn-cs"/>
            </a:rPr>
            <a:t>．補助対象経費（車載器</a:t>
          </a:r>
          <a:r>
            <a:rPr kumimoji="1" lang="en-US" altLang="ja-JP" sz="2000" b="1" i="0" u="none" strike="noStrike" kern="1200" baseline="0">
              <a:solidFill>
                <a:srgbClr val="FF0000"/>
              </a:solidFill>
              <a:latin typeface="+mn-lt"/>
              <a:ea typeface="+mn-ea"/>
              <a:cs typeface="+mn-cs"/>
            </a:rPr>
            <a:t>or</a:t>
          </a:r>
          <a:r>
            <a:rPr kumimoji="1" lang="ja-JP" altLang="en-US" sz="2000" b="1" i="0" u="none" strike="noStrike" kern="1200" baseline="0">
              <a:solidFill>
                <a:srgbClr val="FF0000"/>
              </a:solidFill>
              <a:latin typeface="+mn-lt"/>
              <a:ea typeface="+mn-ea"/>
              <a:cs typeface="+mn-cs"/>
            </a:rPr>
            <a:t>事務所機器）」には、既に導入済み機器の機器コードを選択、台数欄には導入台数、単価欄は </a:t>
          </a:r>
          <a:r>
            <a:rPr kumimoji="1" lang="en-US" altLang="ja-JP" sz="2000" b="1" i="0" u="none" strike="noStrike" kern="1200" baseline="0">
              <a:solidFill>
                <a:srgbClr val="FF0000"/>
              </a:solidFill>
              <a:latin typeface="+mn-lt"/>
              <a:ea typeface="+mn-ea"/>
              <a:cs typeface="+mn-cs"/>
            </a:rPr>
            <a:t>0 </a:t>
          </a:r>
          <a:r>
            <a:rPr kumimoji="1" lang="ja-JP" altLang="en-US" sz="2000" b="1" i="0" u="none" strike="noStrike" kern="1200" baseline="0">
              <a:solidFill>
                <a:srgbClr val="FF0000"/>
              </a:solidFill>
              <a:latin typeface="+mn-lt"/>
              <a:ea typeface="+mn-ea"/>
              <a:cs typeface="+mn-cs"/>
            </a:rPr>
            <a:t>と入力いただき、</a:t>
          </a:r>
          <a:endParaRPr kumimoji="1" lang="en-US" altLang="ja-JP" sz="2000" b="1" i="0" u="none" strike="noStrike" kern="1200" baseline="0">
            <a:solidFill>
              <a:srgbClr val="FF0000"/>
            </a:solidFill>
            <a:latin typeface="+mn-lt"/>
            <a:ea typeface="+mn-ea"/>
            <a:cs typeface="+mn-cs"/>
          </a:endParaRPr>
        </a:p>
        <a:p>
          <a:pPr algn="l"/>
          <a:r>
            <a:rPr kumimoji="1" lang="ja-JP" altLang="en-US" sz="2000" b="1" i="0" u="none" strike="noStrike" kern="1200" baseline="0">
              <a:solidFill>
                <a:srgbClr val="FF0000"/>
              </a:solidFill>
              <a:latin typeface="+mn-lt"/>
              <a:ea typeface="+mn-ea"/>
              <a:cs typeface="+mn-cs"/>
            </a:rPr>
            <a:t>「</a:t>
          </a:r>
          <a:r>
            <a:rPr kumimoji="1" lang="en-US" altLang="ja-JP" sz="2000" b="1" i="0" baseline="0">
              <a:solidFill>
                <a:srgbClr val="FF0000"/>
              </a:solidFill>
              <a:effectLst/>
              <a:latin typeface="+mn-lt"/>
              <a:ea typeface="+mn-ea"/>
              <a:cs typeface="+mn-cs"/>
            </a:rPr>
            <a:t>2-2</a:t>
          </a:r>
          <a:r>
            <a:rPr kumimoji="1" lang="ja-JP" altLang="en-US" sz="2000" b="1" i="0" u="none" strike="noStrike" kern="1200" baseline="0">
              <a:solidFill>
                <a:srgbClr val="FF0000"/>
              </a:solidFill>
              <a:latin typeface="+mn-lt"/>
              <a:ea typeface="+mn-ea"/>
              <a:cs typeface="+mn-cs"/>
            </a:rPr>
            <a:t>．補助対象経費（その他機器）」欄および「５．機器を導入した営業所、車両登録番号、製品番号（シリアル</a:t>
          </a:r>
          <a:r>
            <a:rPr kumimoji="1" lang="en-US" altLang="ja-JP" sz="2000" b="1" i="0" u="none" strike="noStrike" kern="1200" baseline="0">
              <a:solidFill>
                <a:srgbClr val="FF0000"/>
              </a:solidFill>
              <a:latin typeface="+mn-lt"/>
              <a:ea typeface="+mn-ea"/>
              <a:cs typeface="+mn-cs"/>
            </a:rPr>
            <a:t>No</a:t>
          </a:r>
          <a:r>
            <a:rPr kumimoji="1" lang="ja-JP" altLang="en-US" sz="2000" b="1" i="0" u="none" strike="noStrike" kern="1200" baseline="0">
              <a:solidFill>
                <a:srgbClr val="FF0000"/>
              </a:solidFill>
              <a:latin typeface="+mn-lt"/>
              <a:ea typeface="+mn-ea"/>
              <a:cs typeface="+mn-cs"/>
            </a:rPr>
            <a:t>）等」欄に詳細を入力ください。</a:t>
          </a:r>
          <a:endParaRPr kumimoji="1" lang="ja-JP" altLang="en-US" sz="2000" b="1" kern="1200">
            <a:solidFill>
              <a:srgbClr val="FF0000"/>
            </a:solidFill>
          </a:endParaRPr>
        </a:p>
      </xdr:txBody>
    </xdr:sp>
    <xdr:clientData/>
  </xdr:twoCellAnchor>
  <xdr:oneCellAnchor>
    <xdr:from>
      <xdr:col>13</xdr:col>
      <xdr:colOff>76200</xdr:colOff>
      <xdr:row>19</xdr:row>
      <xdr:rowOff>76200</xdr:rowOff>
    </xdr:from>
    <xdr:ext cx="7200900" cy="3581579"/>
    <xdr:sp macro="" textlink="">
      <xdr:nvSpPr>
        <xdr:cNvPr id="40" name="吹き出し: 角を丸めた四角形 39">
          <a:extLst>
            <a:ext uri="{FF2B5EF4-FFF2-40B4-BE49-F238E27FC236}">
              <a16:creationId xmlns:a16="http://schemas.microsoft.com/office/drawing/2014/main" id="{C1AA66D3-4EC1-49FF-9E50-D3CCC3983331}"/>
            </a:ext>
          </a:extLst>
        </xdr:cNvPr>
        <xdr:cNvSpPr/>
      </xdr:nvSpPr>
      <xdr:spPr>
        <a:xfrm>
          <a:off x="21183600" y="11858625"/>
          <a:ext cx="7200900" cy="3581579"/>
        </a:xfrm>
        <a:prstGeom prst="wedgeRoundRectCallout">
          <a:avLst>
            <a:gd name="adj1" fmla="val -62539"/>
            <a:gd name="adj2" fmla="val -31005"/>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2400" b="1" i="0" u="none" strike="noStrike" kern="1200" cap="none" spc="0" normalizeH="0" baseline="0" noProof="0">
              <a:ln>
                <a:noFill/>
              </a:ln>
              <a:solidFill>
                <a:srgbClr val="FF0000"/>
              </a:solidFill>
              <a:effectLst/>
              <a:uLnTx/>
              <a:uFillTx/>
              <a:latin typeface="+mn-lt"/>
              <a:ea typeface="+mn-ea"/>
              <a:cs typeface="+mn-cs"/>
            </a:rPr>
            <a:t>【</a:t>
          </a:r>
          <a:r>
            <a:rPr kumimoji="1" lang="ja-JP" altLang="en-US" sz="2400" b="1" i="0" u="none" strike="noStrike" kern="1200" cap="none" spc="0" normalizeH="0" baseline="0" noProof="0">
              <a:ln>
                <a:noFill/>
              </a:ln>
              <a:solidFill>
                <a:srgbClr val="FF0000"/>
              </a:solidFill>
              <a:effectLst/>
              <a:uLnTx/>
              <a:uFillTx/>
              <a:latin typeface="+mn-lt"/>
              <a:ea typeface="+mn-ea"/>
              <a:cs typeface="+mn-cs"/>
            </a:rPr>
            <a:t>重要</a:t>
          </a:r>
          <a:r>
            <a:rPr kumimoji="1" lang="en-US" altLang="ja-JP" sz="2400" b="1" i="0" u="none" strike="noStrike" kern="1200" cap="none" spc="0" normalizeH="0" baseline="0" noProof="0">
              <a:ln>
                <a:noFill/>
              </a:ln>
              <a:solidFill>
                <a:srgbClr val="FF0000"/>
              </a:solidFill>
              <a:effectLst/>
              <a:uLnTx/>
              <a:uFillTx/>
              <a:latin typeface="+mn-lt"/>
              <a:ea typeface="+mn-ea"/>
              <a:cs typeface="+mn-cs"/>
            </a:rPr>
            <a:t>】</a:t>
          </a:r>
          <a:r>
            <a:rPr kumimoji="1" lang="ja-JP" altLang="en-US" sz="2400" b="1" i="0" u="none" strike="noStrike" kern="1200" cap="none" spc="0" normalizeH="0" baseline="0" noProof="0">
              <a:ln>
                <a:noFill/>
              </a:ln>
              <a:solidFill>
                <a:srgbClr val="FF0000"/>
              </a:solidFill>
              <a:effectLst/>
              <a:uLnTx/>
              <a:uFillTx/>
              <a:latin typeface="+mn-lt"/>
              <a:ea typeface="+mn-ea"/>
              <a:cs typeface="+mn-cs"/>
            </a:rPr>
            <a:t>導入機器に値引きがあった場合</a:t>
          </a:r>
          <a:endParaRPr kumimoji="1" lang="en-US" altLang="ja-JP" sz="2400" b="1" kern="1200">
            <a:solidFill>
              <a:schemeClr val="tx1"/>
            </a:solidFill>
          </a:endParaRPr>
        </a:p>
        <a:p>
          <a:pPr algn="l"/>
          <a:r>
            <a:rPr kumimoji="1" lang="ja-JP" altLang="en-US" sz="1600" b="1" kern="1200">
              <a:solidFill>
                <a:sysClr val="windowText" lastClr="000000"/>
              </a:solidFill>
            </a:rPr>
            <a:t>当該機器の購入に際して値引きを受けた場合、</a:t>
          </a:r>
          <a:endParaRPr kumimoji="1" lang="en-US" altLang="ja-JP" sz="1600" b="1" kern="1200">
            <a:solidFill>
              <a:sysClr val="windowText" lastClr="000000"/>
            </a:solidFill>
          </a:endParaRPr>
        </a:p>
        <a:p>
          <a:pPr algn="l"/>
          <a:r>
            <a:rPr kumimoji="1" lang="en-US" altLang="ja-JP" sz="2000" b="1" u="sng" kern="1200">
              <a:solidFill>
                <a:srgbClr val="FF0000"/>
              </a:solidFill>
            </a:rPr>
            <a:t>20</a:t>
          </a:r>
          <a:r>
            <a:rPr kumimoji="1" lang="ja-JP" altLang="en-US" sz="2000" b="1" u="sng" kern="1200">
              <a:solidFill>
                <a:srgbClr val="FF0000"/>
              </a:solidFill>
            </a:rPr>
            <a:t>行目～</a:t>
          </a:r>
          <a:r>
            <a:rPr kumimoji="1" lang="en-US" altLang="ja-JP" sz="2000" b="1" u="sng" kern="1200">
              <a:solidFill>
                <a:srgbClr val="FF0000"/>
              </a:solidFill>
            </a:rPr>
            <a:t>22</a:t>
          </a:r>
          <a:r>
            <a:rPr kumimoji="1" lang="ja-JP" altLang="en-US" sz="2000" b="1" u="sng" kern="1200">
              <a:solidFill>
                <a:srgbClr val="FF0000"/>
              </a:solidFill>
            </a:rPr>
            <a:t>行目の値引き入力欄</a:t>
          </a:r>
          <a:r>
            <a:rPr kumimoji="1" lang="ja-JP" altLang="en-US" sz="2000" b="1" kern="1200">
              <a:solidFill>
                <a:srgbClr val="FF0000"/>
              </a:solidFill>
            </a:rPr>
            <a:t>に、</a:t>
          </a:r>
          <a:endParaRPr kumimoji="1" lang="en-US" altLang="ja-JP" sz="2000" b="1" kern="1200">
            <a:solidFill>
              <a:srgbClr val="FF0000"/>
            </a:solidFill>
          </a:endParaRPr>
        </a:p>
        <a:p>
          <a:pPr algn="l"/>
          <a:r>
            <a:rPr kumimoji="1" lang="ja-JP" altLang="en-US" sz="1600" b="1" kern="1200">
              <a:solidFill>
                <a:srgbClr val="FF0000"/>
              </a:solidFill>
            </a:rPr>
            <a:t>値引きを受けた</a:t>
          </a:r>
          <a:r>
            <a:rPr kumimoji="1" lang="ja-JP" altLang="en-US" sz="2000" b="1" u="sng" kern="1200">
              <a:solidFill>
                <a:srgbClr val="FF0000"/>
              </a:solidFill>
            </a:rPr>
            <a:t>機器コードを選択</a:t>
          </a:r>
          <a:r>
            <a:rPr kumimoji="1" lang="ja-JP" altLang="en-US" sz="1600" b="1" kern="1200">
              <a:solidFill>
                <a:srgbClr val="FF0000"/>
              </a:solidFill>
            </a:rPr>
            <a:t>、</a:t>
          </a:r>
          <a:r>
            <a:rPr kumimoji="1" lang="ja-JP" altLang="en-US" sz="2000" b="1" u="sng" kern="1200">
              <a:solidFill>
                <a:srgbClr val="FF0000"/>
              </a:solidFill>
            </a:rPr>
            <a:t>台数欄は </a:t>
          </a:r>
          <a:r>
            <a:rPr kumimoji="1" lang="en-US" altLang="ja-JP" sz="2000" b="1" u="sng" kern="1200">
              <a:solidFill>
                <a:srgbClr val="FF0000"/>
              </a:solidFill>
            </a:rPr>
            <a:t>1 </a:t>
          </a:r>
          <a:r>
            <a:rPr kumimoji="1" lang="ja-JP" altLang="en-US" sz="2000" b="1" u="sng" kern="1200">
              <a:solidFill>
                <a:srgbClr val="FF0000"/>
              </a:solidFill>
            </a:rPr>
            <a:t>と入力</a:t>
          </a:r>
          <a:r>
            <a:rPr kumimoji="1" lang="ja-JP" altLang="en-US" sz="1600" b="1" kern="1200">
              <a:solidFill>
                <a:srgbClr val="FF0000"/>
              </a:solidFill>
            </a:rPr>
            <a:t>、</a:t>
          </a:r>
          <a:endParaRPr kumimoji="1" lang="en-US" altLang="ja-JP" sz="1600" b="1" kern="1200">
            <a:solidFill>
              <a:srgbClr val="FF0000"/>
            </a:solidFill>
          </a:endParaRPr>
        </a:p>
        <a:p>
          <a:pPr algn="l"/>
          <a:r>
            <a:rPr kumimoji="1" lang="ja-JP" altLang="en-US" sz="1600" b="1" kern="1200">
              <a:solidFill>
                <a:srgbClr val="FF0000"/>
              </a:solidFill>
            </a:rPr>
            <a:t>単価欄は値引き金額の総額を</a:t>
          </a:r>
          <a:r>
            <a:rPr kumimoji="1" lang="ja-JP" altLang="en-US" sz="2000" b="1" u="sng" kern="1200">
              <a:solidFill>
                <a:srgbClr val="FF0000"/>
              </a:solidFill>
            </a:rPr>
            <a:t>マイナス金額にて入力</a:t>
          </a:r>
          <a:r>
            <a:rPr kumimoji="1" lang="ja-JP" altLang="en-US" sz="1600" b="1" kern="1200">
              <a:solidFill>
                <a:srgbClr val="FF0000"/>
              </a:solidFill>
            </a:rPr>
            <a:t>ください。</a:t>
          </a:r>
          <a:endParaRPr kumimoji="1" lang="en-US" altLang="ja-JP" sz="1600" b="1" kern="1200">
            <a:solidFill>
              <a:srgbClr val="FF0000"/>
            </a:solidFill>
          </a:endParaRPr>
        </a:p>
        <a:p>
          <a:pPr algn="l"/>
          <a:endParaRPr kumimoji="1" lang="en-US" altLang="ja-JP" sz="1600" b="1" kern="1200">
            <a:solidFill>
              <a:srgbClr val="FF0000"/>
            </a:solidFill>
          </a:endParaRPr>
        </a:p>
        <a:p>
          <a:pPr algn="l"/>
          <a:r>
            <a:rPr kumimoji="1" lang="en-US" altLang="ja-JP" sz="1600" b="1" kern="1200">
              <a:solidFill>
                <a:schemeClr val="tx1"/>
              </a:solidFill>
            </a:rPr>
            <a:t>※</a:t>
          </a:r>
          <a:r>
            <a:rPr kumimoji="1" lang="ja-JP" altLang="en-US" sz="1600" b="1" kern="1200">
              <a:solidFill>
                <a:schemeClr val="tx1"/>
              </a:solidFill>
            </a:rPr>
            <a:t>マイナス金額入力とは？</a:t>
          </a:r>
          <a:endParaRPr kumimoji="1" lang="en-US" altLang="ja-JP" sz="1600" b="1" kern="1200">
            <a:solidFill>
              <a:schemeClr val="tx1"/>
            </a:solidFill>
          </a:endParaRPr>
        </a:p>
        <a:p>
          <a:pPr algn="l"/>
          <a:r>
            <a:rPr kumimoji="1" lang="ja-JP" altLang="en-US" sz="1600" b="1" kern="1200">
              <a:solidFill>
                <a:schemeClr val="tx1"/>
              </a:solidFill>
            </a:rPr>
            <a:t>例：値引き総額が</a:t>
          </a:r>
          <a:r>
            <a:rPr kumimoji="1" lang="en-US" altLang="ja-JP" sz="1600" b="1" kern="1200">
              <a:solidFill>
                <a:schemeClr val="tx1"/>
              </a:solidFill>
            </a:rPr>
            <a:t>1</a:t>
          </a:r>
          <a:r>
            <a:rPr kumimoji="1" lang="ja-JP" altLang="en-US" sz="1600" b="1" kern="1200">
              <a:solidFill>
                <a:schemeClr val="tx1"/>
              </a:solidFill>
            </a:rPr>
            <a:t>万円だった場合→単価欄には、</a:t>
          </a:r>
          <a:r>
            <a:rPr kumimoji="1" lang="en-US" altLang="ja-JP" sz="1600" b="1" kern="1200">
              <a:solidFill>
                <a:schemeClr val="tx1"/>
              </a:solidFill>
            </a:rPr>
            <a:t>-10,000</a:t>
          </a:r>
          <a:r>
            <a:rPr kumimoji="1" lang="ja-JP" altLang="en-US" sz="1600" b="1" kern="1200">
              <a:solidFill>
                <a:schemeClr val="tx1"/>
              </a:solidFill>
            </a:rPr>
            <a:t>と入力</a:t>
          </a:r>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xdr:txBody>
    </xdr:sp>
    <xdr:clientData/>
  </xdr:oneCellAnchor>
  <xdr:twoCellAnchor>
    <xdr:from>
      <xdr:col>0</xdr:col>
      <xdr:colOff>91440</xdr:colOff>
      <xdr:row>18</xdr:row>
      <xdr:rowOff>685800</xdr:rowOff>
    </xdr:from>
    <xdr:to>
      <xdr:col>10</xdr:col>
      <xdr:colOff>304800</xdr:colOff>
      <xdr:row>22</xdr:row>
      <xdr:rowOff>152400</xdr:rowOff>
    </xdr:to>
    <xdr:sp macro="" textlink="">
      <xdr:nvSpPr>
        <xdr:cNvPr id="41" name="正方形/長方形 40">
          <a:extLst>
            <a:ext uri="{FF2B5EF4-FFF2-40B4-BE49-F238E27FC236}">
              <a16:creationId xmlns:a16="http://schemas.microsoft.com/office/drawing/2014/main" id="{5304EF64-92D2-4798-ABD8-E463C2569E20}"/>
            </a:ext>
          </a:extLst>
        </xdr:cNvPr>
        <xdr:cNvSpPr/>
      </xdr:nvSpPr>
      <xdr:spPr>
        <a:xfrm>
          <a:off x="95250" y="11534775"/>
          <a:ext cx="20126325" cy="32004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226060</xdr:colOff>
      <xdr:row>55</xdr:row>
      <xdr:rowOff>304800</xdr:rowOff>
    </xdr:from>
    <xdr:to>
      <xdr:col>10</xdr:col>
      <xdr:colOff>152400</xdr:colOff>
      <xdr:row>62</xdr:row>
      <xdr:rowOff>54610</xdr:rowOff>
    </xdr:to>
    <xdr:sp macro="" textlink="">
      <xdr:nvSpPr>
        <xdr:cNvPr id="42" name="正方形/長方形 41">
          <a:extLst>
            <a:ext uri="{FF2B5EF4-FFF2-40B4-BE49-F238E27FC236}">
              <a16:creationId xmlns:a16="http://schemas.microsoft.com/office/drawing/2014/main" id="{1F91F722-71F5-4A93-88DD-432BFA34E7E3}"/>
            </a:ext>
          </a:extLst>
        </xdr:cNvPr>
        <xdr:cNvSpPr/>
      </xdr:nvSpPr>
      <xdr:spPr>
        <a:xfrm>
          <a:off x="226060" y="21897975"/>
          <a:ext cx="19843115" cy="203962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7</xdr:col>
      <xdr:colOff>2186940</xdr:colOff>
      <xdr:row>56</xdr:row>
      <xdr:rowOff>324557</xdr:rowOff>
    </xdr:from>
    <xdr:to>
      <xdr:col>10</xdr:col>
      <xdr:colOff>77470</xdr:colOff>
      <xdr:row>58</xdr:row>
      <xdr:rowOff>97789</xdr:rowOff>
    </xdr:to>
    <xdr:sp macro="" textlink="">
      <xdr:nvSpPr>
        <xdr:cNvPr id="43" name="正方形/長方形 42">
          <a:extLst>
            <a:ext uri="{FF2B5EF4-FFF2-40B4-BE49-F238E27FC236}">
              <a16:creationId xmlns:a16="http://schemas.microsoft.com/office/drawing/2014/main" id="{76F512A0-9D2C-418F-A0B0-CCFE412D1517}"/>
            </a:ext>
          </a:extLst>
        </xdr:cNvPr>
        <xdr:cNvSpPr/>
      </xdr:nvSpPr>
      <xdr:spPr>
        <a:xfrm>
          <a:off x="15078075" y="22294922"/>
          <a:ext cx="4916170" cy="5352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2641600</xdr:colOff>
      <xdr:row>56</xdr:row>
      <xdr:rowOff>317500</xdr:rowOff>
    </xdr:from>
    <xdr:to>
      <xdr:col>5</xdr:col>
      <xdr:colOff>63500</xdr:colOff>
      <xdr:row>58</xdr:row>
      <xdr:rowOff>63500</xdr:rowOff>
    </xdr:to>
    <xdr:sp macro="" textlink="">
      <xdr:nvSpPr>
        <xdr:cNvPr id="44" name="正方形/長方形 43">
          <a:extLst>
            <a:ext uri="{FF2B5EF4-FFF2-40B4-BE49-F238E27FC236}">
              <a16:creationId xmlns:a16="http://schemas.microsoft.com/office/drawing/2014/main" id="{48C73487-474D-4E81-B506-CAFD1AB6AC26}"/>
            </a:ext>
          </a:extLst>
        </xdr:cNvPr>
        <xdr:cNvSpPr/>
      </xdr:nvSpPr>
      <xdr:spPr>
        <a:xfrm>
          <a:off x="3435985" y="22295485"/>
          <a:ext cx="4824730" cy="5003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419100</xdr:colOff>
      <xdr:row>130</xdr:row>
      <xdr:rowOff>203200</xdr:rowOff>
    </xdr:from>
    <xdr:to>
      <xdr:col>5</xdr:col>
      <xdr:colOff>81915</xdr:colOff>
      <xdr:row>132</xdr:row>
      <xdr:rowOff>55880</xdr:rowOff>
    </xdr:to>
    <xdr:sp macro="" textlink="">
      <xdr:nvSpPr>
        <xdr:cNvPr id="45" name="正方形/長方形 44">
          <a:extLst>
            <a:ext uri="{FF2B5EF4-FFF2-40B4-BE49-F238E27FC236}">
              <a16:creationId xmlns:a16="http://schemas.microsoft.com/office/drawing/2014/main" id="{BD514985-407E-4DBB-9588-2AF0AF9BDC24}"/>
            </a:ext>
          </a:extLst>
        </xdr:cNvPr>
        <xdr:cNvSpPr/>
      </xdr:nvSpPr>
      <xdr:spPr>
        <a:xfrm>
          <a:off x="695325" y="40192960"/>
          <a:ext cx="7589520" cy="3098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5</xdr:col>
      <xdr:colOff>281940</xdr:colOff>
      <xdr:row>127</xdr:row>
      <xdr:rowOff>25400</xdr:rowOff>
    </xdr:from>
    <xdr:ext cx="7442200" cy="482600"/>
    <xdr:sp macro="" textlink="">
      <xdr:nvSpPr>
        <xdr:cNvPr id="46" name="吹き出し: 角を丸めた四角形 45">
          <a:extLst>
            <a:ext uri="{FF2B5EF4-FFF2-40B4-BE49-F238E27FC236}">
              <a16:creationId xmlns:a16="http://schemas.microsoft.com/office/drawing/2014/main" id="{A96F1805-61B5-48A6-858D-4237D89CB080}"/>
            </a:ext>
          </a:extLst>
        </xdr:cNvPr>
        <xdr:cNvSpPr/>
      </xdr:nvSpPr>
      <xdr:spPr>
        <a:xfrm>
          <a:off x="8486775" y="39302690"/>
          <a:ext cx="7442200" cy="482600"/>
        </a:xfrm>
        <a:prstGeom prst="wedgeRoundRectCallout">
          <a:avLst>
            <a:gd name="adj1" fmla="val -52598"/>
            <a:gd name="adj2" fmla="val 178393"/>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b="1" kern="1200">
              <a:solidFill>
                <a:schemeClr val="tx1"/>
              </a:solidFill>
            </a:rPr>
            <a:t>補助申請者がリース事業者の場合には、貸渡し先運送事業者名を記載ください。</a:t>
          </a:r>
        </a:p>
      </xdr:txBody>
    </xdr:sp>
    <xdr:clientData/>
  </xdr:oneCellAnchor>
  <xdr:oneCellAnchor>
    <xdr:from>
      <xdr:col>13</xdr:col>
      <xdr:colOff>624840</xdr:colOff>
      <xdr:row>29</xdr:row>
      <xdr:rowOff>205740</xdr:rowOff>
    </xdr:from>
    <xdr:ext cx="7357745" cy="3703320"/>
    <xdr:sp macro="" textlink="">
      <xdr:nvSpPr>
        <xdr:cNvPr id="47" name="吹き出し: 角を丸めた四角形 46">
          <a:extLst>
            <a:ext uri="{FF2B5EF4-FFF2-40B4-BE49-F238E27FC236}">
              <a16:creationId xmlns:a16="http://schemas.microsoft.com/office/drawing/2014/main" id="{ED6DCE72-C009-4FF0-B9A0-2B291F4ED72E}"/>
            </a:ext>
          </a:extLst>
        </xdr:cNvPr>
        <xdr:cNvSpPr/>
      </xdr:nvSpPr>
      <xdr:spPr>
        <a:xfrm>
          <a:off x="21736050" y="19631025"/>
          <a:ext cx="7357745" cy="3703320"/>
        </a:xfrm>
        <a:prstGeom prst="wedgeRoundRectCallout">
          <a:avLst>
            <a:gd name="adj1" fmla="val -71996"/>
            <a:gd name="adj2" fmla="val 41877"/>
            <a:gd name="adj3" fmla="val 16667"/>
          </a:avLst>
        </a:prstGeom>
        <a:solidFill>
          <a:schemeClr val="accent2">
            <a:lumMod val="40000"/>
            <a:lumOff val="60000"/>
          </a:schemeClr>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2400" b="1" i="0" u="none" strike="noStrike" kern="1200" cap="none" spc="0" normalizeH="0" baseline="0" noProof="0">
              <a:ln>
                <a:noFill/>
              </a:ln>
              <a:solidFill>
                <a:srgbClr val="FF0000"/>
              </a:solidFill>
              <a:effectLst/>
              <a:uLnTx/>
              <a:uFillTx/>
              <a:latin typeface="+mn-lt"/>
              <a:ea typeface="+mn-ea"/>
              <a:cs typeface="+mn-cs"/>
            </a:rPr>
            <a:t>【</a:t>
          </a:r>
          <a:r>
            <a:rPr kumimoji="1" lang="ja-JP" altLang="en-US" sz="2400" b="1" i="0" u="none" strike="noStrike" kern="1200" cap="none" spc="0" normalizeH="0" baseline="0" noProof="0">
              <a:ln>
                <a:noFill/>
              </a:ln>
              <a:solidFill>
                <a:srgbClr val="FF0000"/>
              </a:solidFill>
              <a:effectLst/>
              <a:uLnTx/>
              <a:uFillTx/>
              <a:latin typeface="+mn-lt"/>
              <a:ea typeface="+mn-ea"/>
              <a:cs typeface="+mn-cs"/>
            </a:rPr>
            <a:t>重要</a:t>
          </a:r>
          <a:r>
            <a:rPr kumimoji="1" lang="en-US" altLang="ja-JP" sz="2400" b="1" i="0" u="none" strike="noStrike" kern="1200" cap="none" spc="0" normalizeH="0" baseline="0" noProof="0">
              <a:ln>
                <a:noFill/>
              </a:ln>
              <a:solidFill>
                <a:srgbClr val="FF0000"/>
              </a:solidFill>
              <a:effectLst/>
              <a:uLnTx/>
              <a:uFillTx/>
              <a:latin typeface="+mn-lt"/>
              <a:ea typeface="+mn-ea"/>
              <a:cs typeface="+mn-cs"/>
            </a:rPr>
            <a:t>】</a:t>
          </a:r>
          <a:r>
            <a:rPr kumimoji="1" lang="ja-JP" altLang="en-US" sz="2400" b="1" i="0" u="none" strike="noStrike" kern="1200" cap="none" spc="0" normalizeH="0" baseline="0" noProof="0">
              <a:ln>
                <a:noFill/>
              </a:ln>
              <a:solidFill>
                <a:srgbClr val="FF0000"/>
              </a:solidFill>
              <a:effectLst/>
              <a:uLnTx/>
              <a:uFillTx/>
              <a:latin typeface="+mn-lt"/>
              <a:ea typeface="+mn-ea"/>
              <a:cs typeface="+mn-cs"/>
            </a:rPr>
            <a:t>導入機器に値引きがあった場合</a:t>
          </a:r>
          <a:endParaRPr kumimoji="1" lang="en-US" altLang="ja-JP" sz="2400" b="1" kern="1200">
            <a:solidFill>
              <a:schemeClr val="tx1"/>
            </a:solidFill>
          </a:endParaRPr>
        </a:p>
        <a:p>
          <a:pPr algn="l"/>
          <a:r>
            <a:rPr kumimoji="1" lang="ja-JP" altLang="en-US" sz="1600" b="1" kern="1200">
              <a:solidFill>
                <a:sysClr val="windowText" lastClr="000000"/>
              </a:solidFill>
            </a:rPr>
            <a:t>当該機器の購入に際して値引きを受けた場合、</a:t>
          </a:r>
          <a:endParaRPr kumimoji="1" lang="en-US" altLang="ja-JP" sz="1600" b="1" kern="1200">
            <a:solidFill>
              <a:sysClr val="windowText" lastClr="000000"/>
            </a:solidFill>
          </a:endParaRPr>
        </a:p>
        <a:p>
          <a:pPr algn="l"/>
          <a:r>
            <a:rPr kumimoji="1" lang="en-US" altLang="ja-JP" sz="2000" b="1" u="sng" kern="1200">
              <a:solidFill>
                <a:srgbClr val="FF0000"/>
              </a:solidFill>
            </a:rPr>
            <a:t>57</a:t>
          </a:r>
          <a:r>
            <a:rPr kumimoji="1" lang="ja-JP" altLang="en-US" sz="2000" b="1" u="sng" kern="1200">
              <a:solidFill>
                <a:srgbClr val="FF0000"/>
              </a:solidFill>
            </a:rPr>
            <a:t>行目～</a:t>
          </a:r>
          <a:r>
            <a:rPr kumimoji="1" lang="en-US" altLang="ja-JP" sz="2000" b="1" u="sng" kern="1200">
              <a:solidFill>
                <a:srgbClr val="FF0000"/>
              </a:solidFill>
            </a:rPr>
            <a:t>61</a:t>
          </a:r>
          <a:r>
            <a:rPr kumimoji="1" lang="ja-JP" altLang="en-US" sz="2000" b="1" u="sng" kern="1200">
              <a:solidFill>
                <a:srgbClr val="FF0000"/>
              </a:solidFill>
            </a:rPr>
            <a:t>行目の値引き入力欄</a:t>
          </a:r>
          <a:r>
            <a:rPr kumimoji="1" lang="ja-JP" altLang="en-US" sz="2000" b="1" kern="1200">
              <a:solidFill>
                <a:srgbClr val="FF0000"/>
              </a:solidFill>
            </a:rPr>
            <a:t>に、</a:t>
          </a:r>
          <a:endParaRPr kumimoji="1" lang="en-US" altLang="ja-JP" sz="2000" b="1" kern="1200">
            <a:solidFill>
              <a:srgbClr val="FF0000"/>
            </a:solidFill>
          </a:endParaRPr>
        </a:p>
        <a:p>
          <a:pPr algn="l"/>
          <a:r>
            <a:rPr kumimoji="1" lang="ja-JP" altLang="en-US" sz="1600" b="1" kern="1200">
              <a:solidFill>
                <a:srgbClr val="FF0000"/>
              </a:solidFill>
            </a:rPr>
            <a:t>値引きを受けた</a:t>
          </a:r>
          <a:r>
            <a:rPr kumimoji="1" lang="ja-JP" altLang="en-US" sz="2000" b="1" u="sng" kern="1200">
              <a:solidFill>
                <a:srgbClr val="FF0000"/>
              </a:solidFill>
            </a:rPr>
            <a:t>機器コード、関連して発生した費用内容を選択</a:t>
          </a:r>
          <a:r>
            <a:rPr kumimoji="1" lang="ja-JP" altLang="en-US" sz="1600" b="1" kern="1200">
              <a:solidFill>
                <a:srgbClr val="FF0000"/>
              </a:solidFill>
            </a:rPr>
            <a:t>、</a:t>
          </a:r>
          <a:r>
            <a:rPr kumimoji="1" lang="ja-JP" altLang="en-US" sz="2000" b="1" u="sng" kern="1200">
              <a:solidFill>
                <a:srgbClr val="FF0000"/>
              </a:solidFill>
            </a:rPr>
            <a:t>台数欄は </a:t>
          </a:r>
          <a:r>
            <a:rPr kumimoji="1" lang="en-US" altLang="ja-JP" sz="2000" b="1" u="sng" kern="1200">
              <a:solidFill>
                <a:srgbClr val="FF0000"/>
              </a:solidFill>
            </a:rPr>
            <a:t>1 </a:t>
          </a:r>
          <a:r>
            <a:rPr kumimoji="1" lang="ja-JP" altLang="en-US" sz="2000" b="1" u="sng" kern="1200">
              <a:solidFill>
                <a:srgbClr val="FF0000"/>
              </a:solidFill>
            </a:rPr>
            <a:t>と入力</a:t>
          </a:r>
          <a:r>
            <a:rPr kumimoji="1" lang="ja-JP" altLang="en-US" sz="1600" b="1" kern="1200">
              <a:solidFill>
                <a:srgbClr val="FF0000"/>
              </a:solidFill>
            </a:rPr>
            <a:t>、</a:t>
          </a:r>
          <a:r>
            <a:rPr kumimoji="1" lang="ja-JP" altLang="en-US" sz="1800" b="1" kern="1200">
              <a:solidFill>
                <a:srgbClr val="FF0000"/>
              </a:solidFill>
            </a:rPr>
            <a:t>単価欄は値引き金額の総額を</a:t>
          </a:r>
          <a:endParaRPr kumimoji="1" lang="en-US" altLang="ja-JP" sz="1800" b="1" kern="1200">
            <a:solidFill>
              <a:srgbClr val="FF0000"/>
            </a:solidFill>
          </a:endParaRPr>
        </a:p>
        <a:p>
          <a:pPr algn="l"/>
          <a:r>
            <a:rPr kumimoji="1" lang="ja-JP" altLang="en-US" sz="2000" b="1" u="sng" kern="1200">
              <a:solidFill>
                <a:srgbClr val="FF0000"/>
              </a:solidFill>
            </a:rPr>
            <a:t>マイナス金額にて入力</a:t>
          </a:r>
          <a:r>
            <a:rPr kumimoji="1" lang="ja-JP" altLang="en-US" sz="1600" b="1" kern="1200">
              <a:solidFill>
                <a:srgbClr val="FF0000"/>
              </a:solidFill>
            </a:rPr>
            <a:t>ください。</a:t>
          </a:r>
          <a:endParaRPr kumimoji="1" lang="en-US" altLang="ja-JP" sz="1600" b="1" kern="1200">
            <a:solidFill>
              <a:srgbClr val="FF0000"/>
            </a:solidFill>
          </a:endParaRPr>
        </a:p>
        <a:p>
          <a:pPr algn="l"/>
          <a:r>
            <a:rPr kumimoji="1" lang="en-US" altLang="ja-JP" sz="1600" b="1" kern="1200">
              <a:solidFill>
                <a:schemeClr val="tx1"/>
              </a:solidFill>
            </a:rPr>
            <a:t>※</a:t>
          </a:r>
          <a:r>
            <a:rPr kumimoji="1" lang="ja-JP" altLang="en-US" sz="1600" b="1" kern="1200">
              <a:solidFill>
                <a:schemeClr val="tx1"/>
              </a:solidFill>
            </a:rPr>
            <a:t>マイナス金額入力とは？</a:t>
          </a:r>
          <a:endParaRPr kumimoji="1" lang="en-US" altLang="ja-JP" sz="1600" b="1" kern="1200">
            <a:solidFill>
              <a:schemeClr val="tx1"/>
            </a:solidFill>
          </a:endParaRPr>
        </a:p>
        <a:p>
          <a:pPr algn="l"/>
          <a:r>
            <a:rPr kumimoji="1" lang="ja-JP" altLang="en-US" sz="1600" b="1" kern="1200">
              <a:solidFill>
                <a:schemeClr val="tx1"/>
              </a:solidFill>
            </a:rPr>
            <a:t>例：値引き総額が</a:t>
          </a:r>
          <a:r>
            <a:rPr kumimoji="1" lang="en-US" altLang="ja-JP" sz="1600" b="1" kern="1200">
              <a:solidFill>
                <a:schemeClr val="tx1"/>
              </a:solidFill>
            </a:rPr>
            <a:t>1</a:t>
          </a:r>
          <a:r>
            <a:rPr kumimoji="1" lang="ja-JP" altLang="en-US" sz="1600" b="1" kern="1200">
              <a:solidFill>
                <a:schemeClr val="tx1"/>
              </a:solidFill>
            </a:rPr>
            <a:t>万円だった場合→単価欄には、</a:t>
          </a:r>
          <a:r>
            <a:rPr kumimoji="1" lang="en-US" altLang="ja-JP" sz="1600" b="1" kern="1200">
              <a:solidFill>
                <a:schemeClr val="tx1"/>
              </a:solidFill>
            </a:rPr>
            <a:t>-10,000</a:t>
          </a:r>
          <a:r>
            <a:rPr kumimoji="1" lang="ja-JP" altLang="en-US" sz="1600" b="1" kern="1200">
              <a:solidFill>
                <a:schemeClr val="tx1"/>
              </a:solidFill>
            </a:rPr>
            <a:t>と入力</a:t>
          </a:r>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a:p>
          <a:pPr algn="l"/>
          <a:endParaRPr kumimoji="1" lang="en-US" altLang="ja-JP" sz="1600" b="1" kern="1200">
            <a:solidFill>
              <a:schemeClr val="tx1"/>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0</xdr:colOff>
      <xdr:row>52</xdr:row>
      <xdr:rowOff>0</xdr:rowOff>
    </xdr:from>
    <xdr:ext cx="513956" cy="4467"/>
    <xdr:pic>
      <xdr:nvPicPr>
        <xdr:cNvPr id="45" name="図 44">
          <a:extLst>
            <a:ext uri="{FF2B5EF4-FFF2-40B4-BE49-F238E27FC236}">
              <a16:creationId xmlns:a16="http://schemas.microsoft.com/office/drawing/2014/main" id="{9FEC071B-9831-4B36-9099-4E6520938A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766300" y="22980650"/>
          <a:ext cx="513956" cy="4467"/>
        </a:xfrm>
        <a:prstGeom prst="rect">
          <a:avLst/>
        </a:prstGeom>
      </xdr:spPr>
    </xdr:pic>
    <xdr:clientData/>
  </xdr:oneCellAnchor>
  <xdr:oneCellAnchor>
    <xdr:from>
      <xdr:col>5</xdr:col>
      <xdr:colOff>0</xdr:colOff>
      <xdr:row>82</xdr:row>
      <xdr:rowOff>0</xdr:rowOff>
    </xdr:from>
    <xdr:ext cx="513956" cy="4467"/>
    <xdr:pic>
      <xdr:nvPicPr>
        <xdr:cNvPr id="46" name="図 45">
          <a:extLst>
            <a:ext uri="{FF2B5EF4-FFF2-40B4-BE49-F238E27FC236}">
              <a16:creationId xmlns:a16="http://schemas.microsoft.com/office/drawing/2014/main" id="{DCB936D9-11FD-40FB-A904-BD3F8F744B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766300" y="82746850"/>
          <a:ext cx="513956" cy="4467"/>
        </a:xfrm>
        <a:prstGeom prst="rect">
          <a:avLst/>
        </a:prstGeom>
      </xdr:spPr>
    </xdr:pic>
    <xdr:clientData/>
  </xdr:oneCellAnchor>
  <xdr:twoCellAnchor>
    <xdr:from>
      <xdr:col>4</xdr:col>
      <xdr:colOff>97699</xdr:colOff>
      <xdr:row>49</xdr:row>
      <xdr:rowOff>207576</xdr:rowOff>
    </xdr:from>
    <xdr:to>
      <xdr:col>4</xdr:col>
      <xdr:colOff>2105296</xdr:colOff>
      <xdr:row>49</xdr:row>
      <xdr:rowOff>207576</xdr:rowOff>
    </xdr:to>
    <xdr:grpSp>
      <xdr:nvGrpSpPr>
        <xdr:cNvPr id="51" name="グループ化 50">
          <a:extLst>
            <a:ext uri="{FF2B5EF4-FFF2-40B4-BE49-F238E27FC236}">
              <a16:creationId xmlns:a16="http://schemas.microsoft.com/office/drawing/2014/main" id="{F6B7084F-E006-4337-8D9C-61DF0979F808}"/>
            </a:ext>
          </a:extLst>
        </xdr:cNvPr>
        <xdr:cNvGrpSpPr/>
      </xdr:nvGrpSpPr>
      <xdr:grpSpPr>
        <a:xfrm>
          <a:off x="6955699" y="88751976"/>
          <a:ext cx="1687557" cy="0"/>
          <a:chOff x="7434943" y="9002961"/>
          <a:chExt cx="2253342" cy="1469571"/>
        </a:xfrm>
      </xdr:grpSpPr>
      <xdr:pic>
        <xdr:nvPicPr>
          <xdr:cNvPr id="52" name="図 51">
            <a:extLst>
              <a:ext uri="{FF2B5EF4-FFF2-40B4-BE49-F238E27FC236}">
                <a16:creationId xmlns:a16="http://schemas.microsoft.com/office/drawing/2014/main" id="{88AB662D-0812-EF01-D61E-E1F0E24FB8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34943" y="9002961"/>
            <a:ext cx="1469571" cy="1469571"/>
          </a:xfrm>
          <a:prstGeom prst="rect">
            <a:avLst/>
          </a:prstGeom>
        </xdr:spPr>
      </xdr:pic>
      <xdr:pic>
        <xdr:nvPicPr>
          <xdr:cNvPr id="53" name="図 52">
            <a:extLst>
              <a:ext uri="{FF2B5EF4-FFF2-40B4-BE49-F238E27FC236}">
                <a16:creationId xmlns:a16="http://schemas.microsoft.com/office/drawing/2014/main" id="{E33BF37D-9746-46EB-B256-7927A0D9251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28313" y="9662302"/>
            <a:ext cx="859972" cy="668494"/>
          </a:xfrm>
          <a:prstGeom prst="rect">
            <a:avLst/>
          </a:prstGeom>
        </xdr:spPr>
      </xdr:pic>
    </xdr:grpSp>
    <xdr:clientData/>
  </xdr:twoCellAnchor>
  <xdr:twoCellAnchor editAs="oneCell">
    <xdr:from>
      <xdr:col>5</xdr:col>
      <xdr:colOff>0</xdr:colOff>
      <xdr:row>87</xdr:row>
      <xdr:rowOff>0</xdr:rowOff>
    </xdr:from>
    <xdr:to>
      <xdr:col>5</xdr:col>
      <xdr:colOff>513956</xdr:colOff>
      <xdr:row>87</xdr:row>
      <xdr:rowOff>0</xdr:rowOff>
    </xdr:to>
    <xdr:pic>
      <xdr:nvPicPr>
        <xdr:cNvPr id="129" name="図 128">
          <a:extLst>
            <a:ext uri="{FF2B5EF4-FFF2-40B4-BE49-F238E27FC236}">
              <a16:creationId xmlns:a16="http://schemas.microsoft.com/office/drawing/2014/main" id="{8A761ABA-9E26-44D7-8547-DEA76C8E23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twoCellAnchor editAs="oneCell">
    <xdr:from>
      <xdr:col>5</xdr:col>
      <xdr:colOff>0</xdr:colOff>
      <xdr:row>87</xdr:row>
      <xdr:rowOff>0</xdr:rowOff>
    </xdr:from>
    <xdr:to>
      <xdr:col>5</xdr:col>
      <xdr:colOff>513956</xdr:colOff>
      <xdr:row>87</xdr:row>
      <xdr:rowOff>0</xdr:rowOff>
    </xdr:to>
    <xdr:pic>
      <xdr:nvPicPr>
        <xdr:cNvPr id="130" name="図 129">
          <a:extLst>
            <a:ext uri="{FF2B5EF4-FFF2-40B4-BE49-F238E27FC236}">
              <a16:creationId xmlns:a16="http://schemas.microsoft.com/office/drawing/2014/main" id="{F6B2F4C5-14E4-4831-A197-C08E023D0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oneCellAnchor>
    <xdr:from>
      <xdr:col>5</xdr:col>
      <xdr:colOff>0</xdr:colOff>
      <xdr:row>87</xdr:row>
      <xdr:rowOff>0</xdr:rowOff>
    </xdr:from>
    <xdr:ext cx="513956" cy="4467"/>
    <xdr:pic>
      <xdr:nvPicPr>
        <xdr:cNvPr id="131" name="図 130">
          <a:extLst>
            <a:ext uri="{FF2B5EF4-FFF2-40B4-BE49-F238E27FC236}">
              <a16:creationId xmlns:a16="http://schemas.microsoft.com/office/drawing/2014/main" id="{CCCAB42B-32EC-4441-9DBE-E490595C16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4467"/>
        </a:xfrm>
        <a:prstGeom prst="rect">
          <a:avLst/>
        </a:prstGeom>
      </xdr:spPr>
    </xdr:pic>
    <xdr:clientData/>
  </xdr:oneCellAnchor>
  <xdr:twoCellAnchor editAs="oneCell">
    <xdr:from>
      <xdr:col>5</xdr:col>
      <xdr:colOff>0</xdr:colOff>
      <xdr:row>87</xdr:row>
      <xdr:rowOff>0</xdr:rowOff>
    </xdr:from>
    <xdr:to>
      <xdr:col>5</xdr:col>
      <xdr:colOff>513956</xdr:colOff>
      <xdr:row>87</xdr:row>
      <xdr:rowOff>0</xdr:rowOff>
    </xdr:to>
    <xdr:pic>
      <xdr:nvPicPr>
        <xdr:cNvPr id="132" name="図 131">
          <a:extLst>
            <a:ext uri="{FF2B5EF4-FFF2-40B4-BE49-F238E27FC236}">
              <a16:creationId xmlns:a16="http://schemas.microsoft.com/office/drawing/2014/main" id="{09762ECF-22A3-451A-AA4A-7B87F36A09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twoCellAnchor editAs="oneCell">
    <xdr:from>
      <xdr:col>5</xdr:col>
      <xdr:colOff>0</xdr:colOff>
      <xdr:row>87</xdr:row>
      <xdr:rowOff>0</xdr:rowOff>
    </xdr:from>
    <xdr:to>
      <xdr:col>5</xdr:col>
      <xdr:colOff>513956</xdr:colOff>
      <xdr:row>87</xdr:row>
      <xdr:rowOff>0</xdr:rowOff>
    </xdr:to>
    <xdr:pic>
      <xdr:nvPicPr>
        <xdr:cNvPr id="133" name="図 132">
          <a:extLst>
            <a:ext uri="{FF2B5EF4-FFF2-40B4-BE49-F238E27FC236}">
              <a16:creationId xmlns:a16="http://schemas.microsoft.com/office/drawing/2014/main" id="{8E3A8552-5AFF-4AAF-8DD1-013001338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oneCellAnchor>
    <xdr:from>
      <xdr:col>5</xdr:col>
      <xdr:colOff>0</xdr:colOff>
      <xdr:row>87</xdr:row>
      <xdr:rowOff>0</xdr:rowOff>
    </xdr:from>
    <xdr:ext cx="513956" cy="4467"/>
    <xdr:pic>
      <xdr:nvPicPr>
        <xdr:cNvPr id="134" name="図 133">
          <a:extLst>
            <a:ext uri="{FF2B5EF4-FFF2-40B4-BE49-F238E27FC236}">
              <a16:creationId xmlns:a16="http://schemas.microsoft.com/office/drawing/2014/main" id="{09698276-9A7A-4602-890B-1EEBC327AF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4467"/>
        </a:xfrm>
        <a:prstGeom prst="rect">
          <a:avLst/>
        </a:prstGeom>
      </xdr:spPr>
    </xdr:pic>
    <xdr:clientData/>
  </xdr:oneCellAnchor>
  <xdr:oneCellAnchor>
    <xdr:from>
      <xdr:col>5</xdr:col>
      <xdr:colOff>0</xdr:colOff>
      <xdr:row>86</xdr:row>
      <xdr:rowOff>0</xdr:rowOff>
    </xdr:from>
    <xdr:ext cx="513956" cy="0"/>
    <xdr:pic>
      <xdr:nvPicPr>
        <xdr:cNvPr id="135" name="図 134">
          <a:extLst>
            <a:ext uri="{FF2B5EF4-FFF2-40B4-BE49-F238E27FC236}">
              <a16:creationId xmlns:a16="http://schemas.microsoft.com/office/drawing/2014/main" id="{4972EA28-FBB6-428E-B0DF-D91D4D4080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6889750"/>
          <a:ext cx="513956" cy="0"/>
        </a:xfrm>
        <a:prstGeom prst="rect">
          <a:avLst/>
        </a:prstGeom>
      </xdr:spPr>
    </xdr:pic>
    <xdr:clientData/>
  </xdr:oneCellAnchor>
  <xdr:oneCellAnchor>
    <xdr:from>
      <xdr:col>5</xdr:col>
      <xdr:colOff>0</xdr:colOff>
      <xdr:row>86</xdr:row>
      <xdr:rowOff>0</xdr:rowOff>
    </xdr:from>
    <xdr:ext cx="513956" cy="0"/>
    <xdr:pic>
      <xdr:nvPicPr>
        <xdr:cNvPr id="136" name="図 135">
          <a:extLst>
            <a:ext uri="{FF2B5EF4-FFF2-40B4-BE49-F238E27FC236}">
              <a16:creationId xmlns:a16="http://schemas.microsoft.com/office/drawing/2014/main" id="{46A616D1-9105-48EF-9CC1-B19FE208CD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6889750"/>
          <a:ext cx="513956" cy="0"/>
        </a:xfrm>
        <a:prstGeom prst="rect">
          <a:avLst/>
        </a:prstGeom>
      </xdr:spPr>
    </xdr:pic>
    <xdr:clientData/>
  </xdr:oneCellAnchor>
  <xdr:oneCellAnchor>
    <xdr:from>
      <xdr:col>5</xdr:col>
      <xdr:colOff>0</xdr:colOff>
      <xdr:row>86</xdr:row>
      <xdr:rowOff>0</xdr:rowOff>
    </xdr:from>
    <xdr:ext cx="513956" cy="4467"/>
    <xdr:pic>
      <xdr:nvPicPr>
        <xdr:cNvPr id="137" name="図 136">
          <a:extLst>
            <a:ext uri="{FF2B5EF4-FFF2-40B4-BE49-F238E27FC236}">
              <a16:creationId xmlns:a16="http://schemas.microsoft.com/office/drawing/2014/main" id="{8CACDFED-5A46-4B2A-BC8D-6191B92790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6889750"/>
          <a:ext cx="513956" cy="4467"/>
        </a:xfrm>
        <a:prstGeom prst="rect">
          <a:avLst/>
        </a:prstGeom>
      </xdr:spPr>
    </xdr:pic>
    <xdr:clientData/>
  </xdr:oneCellAnchor>
  <xdr:oneCellAnchor>
    <xdr:from>
      <xdr:col>5</xdr:col>
      <xdr:colOff>0</xdr:colOff>
      <xdr:row>86</xdr:row>
      <xdr:rowOff>0</xdr:rowOff>
    </xdr:from>
    <xdr:ext cx="513956" cy="0"/>
    <xdr:pic>
      <xdr:nvPicPr>
        <xdr:cNvPr id="138" name="図 137">
          <a:extLst>
            <a:ext uri="{FF2B5EF4-FFF2-40B4-BE49-F238E27FC236}">
              <a16:creationId xmlns:a16="http://schemas.microsoft.com/office/drawing/2014/main" id="{6C1E346B-8C55-47B1-B377-E124FE720D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6889750"/>
          <a:ext cx="513956" cy="0"/>
        </a:xfrm>
        <a:prstGeom prst="rect">
          <a:avLst/>
        </a:prstGeom>
      </xdr:spPr>
    </xdr:pic>
    <xdr:clientData/>
  </xdr:oneCellAnchor>
  <xdr:oneCellAnchor>
    <xdr:from>
      <xdr:col>5</xdr:col>
      <xdr:colOff>0</xdr:colOff>
      <xdr:row>86</xdr:row>
      <xdr:rowOff>0</xdr:rowOff>
    </xdr:from>
    <xdr:ext cx="513956" cy="0"/>
    <xdr:pic>
      <xdr:nvPicPr>
        <xdr:cNvPr id="139" name="図 138">
          <a:extLst>
            <a:ext uri="{FF2B5EF4-FFF2-40B4-BE49-F238E27FC236}">
              <a16:creationId xmlns:a16="http://schemas.microsoft.com/office/drawing/2014/main" id="{8FA0A1EB-CBFC-4C51-AFD3-67A41CAB70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6889750"/>
          <a:ext cx="513956" cy="0"/>
        </a:xfrm>
        <a:prstGeom prst="rect">
          <a:avLst/>
        </a:prstGeom>
      </xdr:spPr>
    </xdr:pic>
    <xdr:clientData/>
  </xdr:oneCellAnchor>
  <xdr:oneCellAnchor>
    <xdr:from>
      <xdr:col>5</xdr:col>
      <xdr:colOff>0</xdr:colOff>
      <xdr:row>86</xdr:row>
      <xdr:rowOff>0</xdr:rowOff>
    </xdr:from>
    <xdr:ext cx="513956" cy="4467"/>
    <xdr:pic>
      <xdr:nvPicPr>
        <xdr:cNvPr id="140" name="図 139">
          <a:extLst>
            <a:ext uri="{FF2B5EF4-FFF2-40B4-BE49-F238E27FC236}">
              <a16:creationId xmlns:a16="http://schemas.microsoft.com/office/drawing/2014/main" id="{140A22A9-3875-4EBA-AE3B-C50C35CEE8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6889750"/>
          <a:ext cx="513956" cy="4467"/>
        </a:xfrm>
        <a:prstGeom prst="rect">
          <a:avLst/>
        </a:prstGeom>
      </xdr:spPr>
    </xdr:pic>
    <xdr:clientData/>
  </xdr:oneCellAnchor>
  <xdr:twoCellAnchor editAs="oneCell">
    <xdr:from>
      <xdr:col>5</xdr:col>
      <xdr:colOff>0</xdr:colOff>
      <xdr:row>87</xdr:row>
      <xdr:rowOff>0</xdr:rowOff>
    </xdr:from>
    <xdr:to>
      <xdr:col>5</xdr:col>
      <xdr:colOff>513956</xdr:colOff>
      <xdr:row>87</xdr:row>
      <xdr:rowOff>0</xdr:rowOff>
    </xdr:to>
    <xdr:pic>
      <xdr:nvPicPr>
        <xdr:cNvPr id="141" name="図 140">
          <a:extLst>
            <a:ext uri="{FF2B5EF4-FFF2-40B4-BE49-F238E27FC236}">
              <a16:creationId xmlns:a16="http://schemas.microsoft.com/office/drawing/2014/main" id="{D88A06C5-6B47-4B51-8FF1-9DC63CC7F7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twoCellAnchor editAs="oneCell">
    <xdr:from>
      <xdr:col>5</xdr:col>
      <xdr:colOff>0</xdr:colOff>
      <xdr:row>87</xdr:row>
      <xdr:rowOff>0</xdr:rowOff>
    </xdr:from>
    <xdr:to>
      <xdr:col>5</xdr:col>
      <xdr:colOff>513956</xdr:colOff>
      <xdr:row>87</xdr:row>
      <xdr:rowOff>0</xdr:rowOff>
    </xdr:to>
    <xdr:pic>
      <xdr:nvPicPr>
        <xdr:cNvPr id="142" name="図 141">
          <a:extLst>
            <a:ext uri="{FF2B5EF4-FFF2-40B4-BE49-F238E27FC236}">
              <a16:creationId xmlns:a16="http://schemas.microsoft.com/office/drawing/2014/main" id="{7A336B3E-31FF-4A10-8B6E-A1E3421F8C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oneCellAnchor>
    <xdr:from>
      <xdr:col>5</xdr:col>
      <xdr:colOff>0</xdr:colOff>
      <xdr:row>87</xdr:row>
      <xdr:rowOff>0</xdr:rowOff>
    </xdr:from>
    <xdr:ext cx="513956" cy="4467"/>
    <xdr:pic>
      <xdr:nvPicPr>
        <xdr:cNvPr id="143" name="図 142">
          <a:extLst>
            <a:ext uri="{FF2B5EF4-FFF2-40B4-BE49-F238E27FC236}">
              <a16:creationId xmlns:a16="http://schemas.microsoft.com/office/drawing/2014/main" id="{FBBF83DD-8328-45A7-80F3-32A3C0D3D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4467"/>
        </a:xfrm>
        <a:prstGeom prst="rect">
          <a:avLst/>
        </a:prstGeom>
      </xdr:spPr>
    </xdr:pic>
    <xdr:clientData/>
  </xdr:oneCellAnchor>
  <xdr:twoCellAnchor editAs="oneCell">
    <xdr:from>
      <xdr:col>5</xdr:col>
      <xdr:colOff>0</xdr:colOff>
      <xdr:row>87</xdr:row>
      <xdr:rowOff>0</xdr:rowOff>
    </xdr:from>
    <xdr:to>
      <xdr:col>5</xdr:col>
      <xdr:colOff>513956</xdr:colOff>
      <xdr:row>87</xdr:row>
      <xdr:rowOff>0</xdr:rowOff>
    </xdr:to>
    <xdr:pic>
      <xdr:nvPicPr>
        <xdr:cNvPr id="144" name="図 143">
          <a:extLst>
            <a:ext uri="{FF2B5EF4-FFF2-40B4-BE49-F238E27FC236}">
              <a16:creationId xmlns:a16="http://schemas.microsoft.com/office/drawing/2014/main" id="{B5D0D3C6-EF19-411F-8025-076A2E375A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twoCellAnchor editAs="oneCell">
    <xdr:from>
      <xdr:col>5</xdr:col>
      <xdr:colOff>0</xdr:colOff>
      <xdr:row>87</xdr:row>
      <xdr:rowOff>0</xdr:rowOff>
    </xdr:from>
    <xdr:to>
      <xdr:col>5</xdr:col>
      <xdr:colOff>513956</xdr:colOff>
      <xdr:row>87</xdr:row>
      <xdr:rowOff>0</xdr:rowOff>
    </xdr:to>
    <xdr:pic>
      <xdr:nvPicPr>
        <xdr:cNvPr id="145" name="図 144">
          <a:extLst>
            <a:ext uri="{FF2B5EF4-FFF2-40B4-BE49-F238E27FC236}">
              <a16:creationId xmlns:a16="http://schemas.microsoft.com/office/drawing/2014/main" id="{5FE15E16-38C8-40B3-B9A2-C189720F1D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0"/>
        </a:xfrm>
        <a:prstGeom prst="rect">
          <a:avLst/>
        </a:prstGeom>
      </xdr:spPr>
    </xdr:pic>
    <xdr:clientData/>
  </xdr:twoCellAnchor>
  <xdr:oneCellAnchor>
    <xdr:from>
      <xdr:col>5</xdr:col>
      <xdr:colOff>0</xdr:colOff>
      <xdr:row>87</xdr:row>
      <xdr:rowOff>0</xdr:rowOff>
    </xdr:from>
    <xdr:ext cx="513956" cy="4467"/>
    <xdr:pic>
      <xdr:nvPicPr>
        <xdr:cNvPr id="146" name="図 145">
          <a:extLst>
            <a:ext uri="{FF2B5EF4-FFF2-40B4-BE49-F238E27FC236}">
              <a16:creationId xmlns:a16="http://schemas.microsoft.com/office/drawing/2014/main" id="{3FD59F63-0B14-4E0A-9706-C9D939A92E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75750" y="8794750"/>
          <a:ext cx="513956" cy="4467"/>
        </a:xfrm>
        <a:prstGeom prst="rect">
          <a:avLst/>
        </a:prstGeom>
      </xdr:spPr>
    </xdr:pic>
    <xdr:clientData/>
  </xdr:oneCellAnchor>
  <xdr:twoCellAnchor editAs="oneCell">
    <xdr:from>
      <xdr:col>5</xdr:col>
      <xdr:colOff>0</xdr:colOff>
      <xdr:row>108</xdr:row>
      <xdr:rowOff>0</xdr:rowOff>
    </xdr:from>
    <xdr:to>
      <xdr:col>5</xdr:col>
      <xdr:colOff>860561</xdr:colOff>
      <xdr:row>108</xdr:row>
      <xdr:rowOff>0</xdr:rowOff>
    </xdr:to>
    <xdr:pic>
      <xdr:nvPicPr>
        <xdr:cNvPr id="161" name="図 160">
          <a:extLst>
            <a:ext uri="{FF2B5EF4-FFF2-40B4-BE49-F238E27FC236}">
              <a16:creationId xmlns:a16="http://schemas.microsoft.com/office/drawing/2014/main" id="{57B9B542-89A2-4E31-A670-947B1A13C85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321800" y="31070550"/>
          <a:ext cx="860561"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108</xdr:row>
      <xdr:rowOff>0</xdr:rowOff>
    </xdr:from>
    <xdr:to>
      <xdr:col>5</xdr:col>
      <xdr:colOff>476250</xdr:colOff>
      <xdr:row>108</xdr:row>
      <xdr:rowOff>0</xdr:rowOff>
    </xdr:to>
    <xdr:pic>
      <xdr:nvPicPr>
        <xdr:cNvPr id="162" name="図 161">
          <a:extLst>
            <a:ext uri="{FF2B5EF4-FFF2-40B4-BE49-F238E27FC236}">
              <a16:creationId xmlns:a16="http://schemas.microsoft.com/office/drawing/2014/main" id="{3789AA80-0E88-4F93-862D-76AEF871ECA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9321800" y="31070550"/>
          <a:ext cx="476250" cy="0"/>
        </a:xfrm>
        <a:prstGeom prst="rect">
          <a:avLst/>
        </a:prstGeom>
      </xdr:spPr>
    </xdr:pic>
    <xdr:clientData/>
  </xdr:twoCellAnchor>
  <xdr:twoCellAnchor editAs="oneCell">
    <xdr:from>
      <xdr:col>5</xdr:col>
      <xdr:colOff>0</xdr:colOff>
      <xdr:row>108</xdr:row>
      <xdr:rowOff>0</xdr:rowOff>
    </xdr:from>
    <xdr:to>
      <xdr:col>5</xdr:col>
      <xdr:colOff>476250</xdr:colOff>
      <xdr:row>108</xdr:row>
      <xdr:rowOff>0</xdr:rowOff>
    </xdr:to>
    <xdr:pic>
      <xdr:nvPicPr>
        <xdr:cNvPr id="163" name="図 162">
          <a:extLst>
            <a:ext uri="{FF2B5EF4-FFF2-40B4-BE49-F238E27FC236}">
              <a16:creationId xmlns:a16="http://schemas.microsoft.com/office/drawing/2014/main" id="{EA1B61CE-663C-4494-AC5D-6243BFBCE04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9321800" y="31070550"/>
          <a:ext cx="476250" cy="0"/>
        </a:xfrm>
        <a:prstGeom prst="rect">
          <a:avLst/>
        </a:prstGeom>
      </xdr:spPr>
    </xdr:pic>
    <xdr:clientData/>
  </xdr:twoCellAnchor>
  <xdr:twoCellAnchor editAs="oneCell">
    <xdr:from>
      <xdr:col>5</xdr:col>
      <xdr:colOff>0</xdr:colOff>
      <xdr:row>108</xdr:row>
      <xdr:rowOff>0</xdr:rowOff>
    </xdr:from>
    <xdr:to>
      <xdr:col>5</xdr:col>
      <xdr:colOff>476250</xdr:colOff>
      <xdr:row>108</xdr:row>
      <xdr:rowOff>0</xdr:rowOff>
    </xdr:to>
    <xdr:pic>
      <xdr:nvPicPr>
        <xdr:cNvPr id="164" name="図 163">
          <a:extLst>
            <a:ext uri="{FF2B5EF4-FFF2-40B4-BE49-F238E27FC236}">
              <a16:creationId xmlns:a16="http://schemas.microsoft.com/office/drawing/2014/main" id="{5EBDAC0A-D7B5-4961-952E-7A6AEC6B85D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9321800" y="31070550"/>
          <a:ext cx="47625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47</xdr:row>
      <xdr:rowOff>0</xdr:rowOff>
    </xdr:from>
    <xdr:to>
      <xdr:col>5</xdr:col>
      <xdr:colOff>517766</xdr:colOff>
      <xdr:row>47</xdr:row>
      <xdr:rowOff>15262</xdr:rowOff>
    </xdr:to>
    <xdr:pic>
      <xdr:nvPicPr>
        <xdr:cNvPr id="2" name="図 1">
          <a:extLst>
            <a:ext uri="{FF2B5EF4-FFF2-40B4-BE49-F238E27FC236}">
              <a16:creationId xmlns:a16="http://schemas.microsoft.com/office/drawing/2014/main" id="{9501128E-4F13-4FFF-83AA-AF28205957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776460" y="84917280"/>
          <a:ext cx="517766" cy="15262"/>
        </a:xfrm>
        <a:prstGeom prst="rect">
          <a:avLst/>
        </a:prstGeom>
      </xdr:spPr>
    </xdr:pic>
    <xdr:clientData/>
  </xdr:twoCellAnchor>
  <xdr:oneCellAnchor>
    <xdr:from>
      <xdr:col>5</xdr:col>
      <xdr:colOff>0</xdr:colOff>
      <xdr:row>16</xdr:row>
      <xdr:rowOff>0</xdr:rowOff>
    </xdr:from>
    <xdr:ext cx="513956" cy="4467"/>
    <xdr:pic>
      <xdr:nvPicPr>
        <xdr:cNvPr id="3" name="図 2">
          <a:extLst>
            <a:ext uri="{FF2B5EF4-FFF2-40B4-BE49-F238E27FC236}">
              <a16:creationId xmlns:a16="http://schemas.microsoft.com/office/drawing/2014/main" id="{2E27B688-B556-49C9-9CD6-FE788614858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9193510">
          <a:off x="9776460" y="22837140"/>
          <a:ext cx="513956" cy="4467"/>
        </a:xfrm>
        <a:prstGeom prst="rect">
          <a:avLst/>
        </a:prstGeom>
      </xdr:spPr>
    </xdr:pic>
    <xdr:clientData/>
  </xdr:oneCellAnchor>
  <xdr:oneCellAnchor>
    <xdr:from>
      <xdr:col>5</xdr:col>
      <xdr:colOff>0</xdr:colOff>
      <xdr:row>46</xdr:row>
      <xdr:rowOff>0</xdr:rowOff>
    </xdr:from>
    <xdr:ext cx="513956" cy="4467"/>
    <xdr:pic>
      <xdr:nvPicPr>
        <xdr:cNvPr id="4" name="図 3">
          <a:extLst>
            <a:ext uri="{FF2B5EF4-FFF2-40B4-BE49-F238E27FC236}">
              <a16:creationId xmlns:a16="http://schemas.microsoft.com/office/drawing/2014/main" id="{72DC68C5-56E1-4F56-98FA-01C0492F0B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9193510">
          <a:off x="9776460" y="82608420"/>
          <a:ext cx="513956" cy="446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9</xdr:row>
      <xdr:rowOff>0</xdr:rowOff>
    </xdr:from>
    <xdr:to>
      <xdr:col>5</xdr:col>
      <xdr:colOff>513956</xdr:colOff>
      <xdr:row>9</xdr:row>
      <xdr:rowOff>0</xdr:rowOff>
    </xdr:to>
    <xdr:pic>
      <xdr:nvPicPr>
        <xdr:cNvPr id="2" name="図 1">
          <a:extLst>
            <a:ext uri="{FF2B5EF4-FFF2-40B4-BE49-F238E27FC236}">
              <a16:creationId xmlns:a16="http://schemas.microsoft.com/office/drawing/2014/main" id="{E80E0D11-A8C1-4122-8B73-C6E1FFA9EE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twoCellAnchor editAs="oneCell">
    <xdr:from>
      <xdr:col>5</xdr:col>
      <xdr:colOff>0</xdr:colOff>
      <xdr:row>9</xdr:row>
      <xdr:rowOff>0</xdr:rowOff>
    </xdr:from>
    <xdr:to>
      <xdr:col>5</xdr:col>
      <xdr:colOff>513956</xdr:colOff>
      <xdr:row>9</xdr:row>
      <xdr:rowOff>0</xdr:rowOff>
    </xdr:to>
    <xdr:pic>
      <xdr:nvPicPr>
        <xdr:cNvPr id="3" name="図 2">
          <a:extLst>
            <a:ext uri="{FF2B5EF4-FFF2-40B4-BE49-F238E27FC236}">
              <a16:creationId xmlns:a16="http://schemas.microsoft.com/office/drawing/2014/main" id="{401FD366-482D-4B2F-8F6D-4441B8016D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oneCellAnchor>
    <xdr:from>
      <xdr:col>5</xdr:col>
      <xdr:colOff>0</xdr:colOff>
      <xdr:row>9</xdr:row>
      <xdr:rowOff>0</xdr:rowOff>
    </xdr:from>
    <xdr:ext cx="513956" cy="4467"/>
    <xdr:pic>
      <xdr:nvPicPr>
        <xdr:cNvPr id="4" name="図 3">
          <a:extLst>
            <a:ext uri="{FF2B5EF4-FFF2-40B4-BE49-F238E27FC236}">
              <a16:creationId xmlns:a16="http://schemas.microsoft.com/office/drawing/2014/main" id="{78D0C8BB-99D5-4C97-92D3-604CB8A2D3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3956" cy="4467"/>
        </a:xfrm>
        <a:prstGeom prst="rect">
          <a:avLst/>
        </a:prstGeom>
      </xdr:spPr>
    </xdr:pic>
    <xdr:clientData/>
  </xdr:oneCellAnchor>
  <xdr:twoCellAnchor editAs="oneCell">
    <xdr:from>
      <xdr:col>5</xdr:col>
      <xdr:colOff>0</xdr:colOff>
      <xdr:row>9</xdr:row>
      <xdr:rowOff>0</xdr:rowOff>
    </xdr:from>
    <xdr:to>
      <xdr:col>5</xdr:col>
      <xdr:colOff>513956</xdr:colOff>
      <xdr:row>9</xdr:row>
      <xdr:rowOff>0</xdr:rowOff>
    </xdr:to>
    <xdr:pic>
      <xdr:nvPicPr>
        <xdr:cNvPr id="5" name="図 4">
          <a:extLst>
            <a:ext uri="{FF2B5EF4-FFF2-40B4-BE49-F238E27FC236}">
              <a16:creationId xmlns:a16="http://schemas.microsoft.com/office/drawing/2014/main" id="{A8E287F3-ACD9-4BBC-854E-69F17147B8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twoCellAnchor editAs="oneCell">
    <xdr:from>
      <xdr:col>5</xdr:col>
      <xdr:colOff>0</xdr:colOff>
      <xdr:row>9</xdr:row>
      <xdr:rowOff>0</xdr:rowOff>
    </xdr:from>
    <xdr:to>
      <xdr:col>5</xdr:col>
      <xdr:colOff>513956</xdr:colOff>
      <xdr:row>9</xdr:row>
      <xdr:rowOff>0</xdr:rowOff>
    </xdr:to>
    <xdr:pic>
      <xdr:nvPicPr>
        <xdr:cNvPr id="6" name="図 5">
          <a:extLst>
            <a:ext uri="{FF2B5EF4-FFF2-40B4-BE49-F238E27FC236}">
              <a16:creationId xmlns:a16="http://schemas.microsoft.com/office/drawing/2014/main" id="{570A66DD-3F7A-4222-9425-D2D5232117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oneCellAnchor>
    <xdr:from>
      <xdr:col>5</xdr:col>
      <xdr:colOff>0</xdr:colOff>
      <xdr:row>9</xdr:row>
      <xdr:rowOff>0</xdr:rowOff>
    </xdr:from>
    <xdr:ext cx="513956" cy="4467"/>
    <xdr:pic>
      <xdr:nvPicPr>
        <xdr:cNvPr id="7" name="図 6">
          <a:extLst>
            <a:ext uri="{FF2B5EF4-FFF2-40B4-BE49-F238E27FC236}">
              <a16:creationId xmlns:a16="http://schemas.microsoft.com/office/drawing/2014/main" id="{4EE915D2-4696-42D0-8843-5B22B83D46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3956" cy="4467"/>
        </a:xfrm>
        <a:prstGeom prst="rect">
          <a:avLst/>
        </a:prstGeom>
      </xdr:spPr>
    </xdr:pic>
    <xdr:clientData/>
  </xdr:oneCellAnchor>
  <xdr:oneCellAnchor>
    <xdr:from>
      <xdr:col>5</xdr:col>
      <xdr:colOff>0</xdr:colOff>
      <xdr:row>8</xdr:row>
      <xdr:rowOff>0</xdr:rowOff>
    </xdr:from>
    <xdr:ext cx="513956" cy="0"/>
    <xdr:pic>
      <xdr:nvPicPr>
        <xdr:cNvPr id="8" name="図 7">
          <a:extLst>
            <a:ext uri="{FF2B5EF4-FFF2-40B4-BE49-F238E27FC236}">
              <a16:creationId xmlns:a16="http://schemas.microsoft.com/office/drawing/2014/main" id="{F5F528BB-865E-412E-8F01-9F7294007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6774180"/>
          <a:ext cx="513956" cy="0"/>
        </a:xfrm>
        <a:prstGeom prst="rect">
          <a:avLst/>
        </a:prstGeom>
      </xdr:spPr>
    </xdr:pic>
    <xdr:clientData/>
  </xdr:oneCellAnchor>
  <xdr:oneCellAnchor>
    <xdr:from>
      <xdr:col>5</xdr:col>
      <xdr:colOff>0</xdr:colOff>
      <xdr:row>8</xdr:row>
      <xdr:rowOff>0</xdr:rowOff>
    </xdr:from>
    <xdr:ext cx="513956" cy="0"/>
    <xdr:pic>
      <xdr:nvPicPr>
        <xdr:cNvPr id="9" name="図 8">
          <a:extLst>
            <a:ext uri="{FF2B5EF4-FFF2-40B4-BE49-F238E27FC236}">
              <a16:creationId xmlns:a16="http://schemas.microsoft.com/office/drawing/2014/main" id="{19FE1910-5F26-4552-B3B0-02EA37D26E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6774180"/>
          <a:ext cx="513956" cy="0"/>
        </a:xfrm>
        <a:prstGeom prst="rect">
          <a:avLst/>
        </a:prstGeom>
      </xdr:spPr>
    </xdr:pic>
    <xdr:clientData/>
  </xdr:oneCellAnchor>
  <xdr:oneCellAnchor>
    <xdr:from>
      <xdr:col>5</xdr:col>
      <xdr:colOff>0</xdr:colOff>
      <xdr:row>8</xdr:row>
      <xdr:rowOff>0</xdr:rowOff>
    </xdr:from>
    <xdr:ext cx="513956" cy="4467"/>
    <xdr:pic>
      <xdr:nvPicPr>
        <xdr:cNvPr id="10" name="図 9">
          <a:extLst>
            <a:ext uri="{FF2B5EF4-FFF2-40B4-BE49-F238E27FC236}">
              <a16:creationId xmlns:a16="http://schemas.microsoft.com/office/drawing/2014/main" id="{560B524A-4181-462E-826C-BCABFECB26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6774180"/>
          <a:ext cx="513956" cy="4467"/>
        </a:xfrm>
        <a:prstGeom prst="rect">
          <a:avLst/>
        </a:prstGeom>
      </xdr:spPr>
    </xdr:pic>
    <xdr:clientData/>
  </xdr:oneCellAnchor>
  <xdr:oneCellAnchor>
    <xdr:from>
      <xdr:col>5</xdr:col>
      <xdr:colOff>0</xdr:colOff>
      <xdr:row>8</xdr:row>
      <xdr:rowOff>0</xdr:rowOff>
    </xdr:from>
    <xdr:ext cx="513956" cy="0"/>
    <xdr:pic>
      <xdr:nvPicPr>
        <xdr:cNvPr id="11" name="図 10">
          <a:extLst>
            <a:ext uri="{FF2B5EF4-FFF2-40B4-BE49-F238E27FC236}">
              <a16:creationId xmlns:a16="http://schemas.microsoft.com/office/drawing/2014/main" id="{A4ADCA8C-2748-45F0-B002-26D2AB1A8E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6774180"/>
          <a:ext cx="513956" cy="0"/>
        </a:xfrm>
        <a:prstGeom prst="rect">
          <a:avLst/>
        </a:prstGeom>
      </xdr:spPr>
    </xdr:pic>
    <xdr:clientData/>
  </xdr:oneCellAnchor>
  <xdr:oneCellAnchor>
    <xdr:from>
      <xdr:col>5</xdr:col>
      <xdr:colOff>0</xdr:colOff>
      <xdr:row>8</xdr:row>
      <xdr:rowOff>0</xdr:rowOff>
    </xdr:from>
    <xdr:ext cx="513956" cy="0"/>
    <xdr:pic>
      <xdr:nvPicPr>
        <xdr:cNvPr id="12" name="図 11">
          <a:extLst>
            <a:ext uri="{FF2B5EF4-FFF2-40B4-BE49-F238E27FC236}">
              <a16:creationId xmlns:a16="http://schemas.microsoft.com/office/drawing/2014/main" id="{D731AFFF-DD39-4CC8-9D55-E193C7D8B9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6774180"/>
          <a:ext cx="513956" cy="0"/>
        </a:xfrm>
        <a:prstGeom prst="rect">
          <a:avLst/>
        </a:prstGeom>
      </xdr:spPr>
    </xdr:pic>
    <xdr:clientData/>
  </xdr:oneCellAnchor>
  <xdr:oneCellAnchor>
    <xdr:from>
      <xdr:col>5</xdr:col>
      <xdr:colOff>0</xdr:colOff>
      <xdr:row>8</xdr:row>
      <xdr:rowOff>0</xdr:rowOff>
    </xdr:from>
    <xdr:ext cx="513956" cy="4467"/>
    <xdr:pic>
      <xdr:nvPicPr>
        <xdr:cNvPr id="13" name="図 12">
          <a:extLst>
            <a:ext uri="{FF2B5EF4-FFF2-40B4-BE49-F238E27FC236}">
              <a16:creationId xmlns:a16="http://schemas.microsoft.com/office/drawing/2014/main" id="{86547B1D-D999-4A65-B9A9-307FCE18E2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6774180"/>
          <a:ext cx="513956" cy="4467"/>
        </a:xfrm>
        <a:prstGeom prst="rect">
          <a:avLst/>
        </a:prstGeom>
      </xdr:spPr>
    </xdr:pic>
    <xdr:clientData/>
  </xdr:oneCellAnchor>
  <xdr:twoCellAnchor editAs="oneCell">
    <xdr:from>
      <xdr:col>5</xdr:col>
      <xdr:colOff>0</xdr:colOff>
      <xdr:row>9</xdr:row>
      <xdr:rowOff>0</xdr:rowOff>
    </xdr:from>
    <xdr:to>
      <xdr:col>5</xdr:col>
      <xdr:colOff>513956</xdr:colOff>
      <xdr:row>9</xdr:row>
      <xdr:rowOff>0</xdr:rowOff>
    </xdr:to>
    <xdr:pic>
      <xdr:nvPicPr>
        <xdr:cNvPr id="14" name="図 13">
          <a:extLst>
            <a:ext uri="{FF2B5EF4-FFF2-40B4-BE49-F238E27FC236}">
              <a16:creationId xmlns:a16="http://schemas.microsoft.com/office/drawing/2014/main" id="{81850107-093B-4B46-92F8-9A3571C897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twoCellAnchor editAs="oneCell">
    <xdr:from>
      <xdr:col>5</xdr:col>
      <xdr:colOff>0</xdr:colOff>
      <xdr:row>9</xdr:row>
      <xdr:rowOff>0</xdr:rowOff>
    </xdr:from>
    <xdr:to>
      <xdr:col>5</xdr:col>
      <xdr:colOff>513956</xdr:colOff>
      <xdr:row>9</xdr:row>
      <xdr:rowOff>0</xdr:rowOff>
    </xdr:to>
    <xdr:pic>
      <xdr:nvPicPr>
        <xdr:cNvPr id="15" name="図 14">
          <a:extLst>
            <a:ext uri="{FF2B5EF4-FFF2-40B4-BE49-F238E27FC236}">
              <a16:creationId xmlns:a16="http://schemas.microsoft.com/office/drawing/2014/main" id="{9340A0D0-EF38-40A6-BAA4-E2184E68B0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oneCellAnchor>
    <xdr:from>
      <xdr:col>5</xdr:col>
      <xdr:colOff>0</xdr:colOff>
      <xdr:row>9</xdr:row>
      <xdr:rowOff>0</xdr:rowOff>
    </xdr:from>
    <xdr:ext cx="513956" cy="4467"/>
    <xdr:pic>
      <xdr:nvPicPr>
        <xdr:cNvPr id="16" name="図 15">
          <a:extLst>
            <a:ext uri="{FF2B5EF4-FFF2-40B4-BE49-F238E27FC236}">
              <a16:creationId xmlns:a16="http://schemas.microsoft.com/office/drawing/2014/main" id="{47583C51-2F61-4F91-99F4-6087474C0C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3956" cy="4467"/>
        </a:xfrm>
        <a:prstGeom prst="rect">
          <a:avLst/>
        </a:prstGeom>
      </xdr:spPr>
    </xdr:pic>
    <xdr:clientData/>
  </xdr:oneCellAnchor>
  <xdr:twoCellAnchor editAs="oneCell">
    <xdr:from>
      <xdr:col>5</xdr:col>
      <xdr:colOff>0</xdr:colOff>
      <xdr:row>9</xdr:row>
      <xdr:rowOff>0</xdr:rowOff>
    </xdr:from>
    <xdr:to>
      <xdr:col>5</xdr:col>
      <xdr:colOff>513956</xdr:colOff>
      <xdr:row>9</xdr:row>
      <xdr:rowOff>0</xdr:rowOff>
    </xdr:to>
    <xdr:pic>
      <xdr:nvPicPr>
        <xdr:cNvPr id="17" name="図 16">
          <a:extLst>
            <a:ext uri="{FF2B5EF4-FFF2-40B4-BE49-F238E27FC236}">
              <a16:creationId xmlns:a16="http://schemas.microsoft.com/office/drawing/2014/main" id="{EB494F54-96AA-4082-B7C2-043FF821A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twoCellAnchor editAs="oneCell">
    <xdr:from>
      <xdr:col>5</xdr:col>
      <xdr:colOff>0</xdr:colOff>
      <xdr:row>9</xdr:row>
      <xdr:rowOff>0</xdr:rowOff>
    </xdr:from>
    <xdr:to>
      <xdr:col>5</xdr:col>
      <xdr:colOff>513956</xdr:colOff>
      <xdr:row>9</xdr:row>
      <xdr:rowOff>0</xdr:rowOff>
    </xdr:to>
    <xdr:pic>
      <xdr:nvPicPr>
        <xdr:cNvPr id="18" name="図 17">
          <a:extLst>
            <a:ext uri="{FF2B5EF4-FFF2-40B4-BE49-F238E27FC236}">
              <a16:creationId xmlns:a16="http://schemas.microsoft.com/office/drawing/2014/main" id="{EA4020DE-C46E-4495-ABA5-AD9CBC896F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7766" cy="0"/>
        </a:xfrm>
        <a:prstGeom prst="rect">
          <a:avLst/>
        </a:prstGeom>
      </xdr:spPr>
    </xdr:pic>
    <xdr:clientData/>
  </xdr:twoCellAnchor>
  <xdr:oneCellAnchor>
    <xdr:from>
      <xdr:col>5</xdr:col>
      <xdr:colOff>0</xdr:colOff>
      <xdr:row>9</xdr:row>
      <xdr:rowOff>0</xdr:rowOff>
    </xdr:from>
    <xdr:ext cx="513956" cy="4467"/>
    <xdr:pic>
      <xdr:nvPicPr>
        <xdr:cNvPr id="19" name="図 18">
          <a:extLst>
            <a:ext uri="{FF2B5EF4-FFF2-40B4-BE49-F238E27FC236}">
              <a16:creationId xmlns:a16="http://schemas.microsoft.com/office/drawing/2014/main" id="{E2775855-8869-4D2B-AB7B-38E5F7ACE0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2100" y="8679180"/>
          <a:ext cx="513956" cy="4467"/>
        </a:xfrm>
        <a:prstGeom prst="rect">
          <a:avLst/>
        </a:prstGeom>
      </xdr:spPr>
    </xdr:pic>
    <xdr:clientData/>
  </xdr:oneCellAnchor>
  <xdr:oneCellAnchor>
    <xdr:from>
      <xdr:col>5</xdr:col>
      <xdr:colOff>0</xdr:colOff>
      <xdr:row>10</xdr:row>
      <xdr:rowOff>0</xdr:rowOff>
    </xdr:from>
    <xdr:ext cx="513956" cy="0"/>
    <xdr:pic>
      <xdr:nvPicPr>
        <xdr:cNvPr id="35" name="図 34">
          <a:extLst>
            <a:ext uri="{FF2B5EF4-FFF2-40B4-BE49-F238E27FC236}">
              <a16:creationId xmlns:a16="http://schemas.microsoft.com/office/drawing/2014/main" id="{388F5BA3-4519-489B-983D-CBEB15EEED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0"/>
    <xdr:pic>
      <xdr:nvPicPr>
        <xdr:cNvPr id="36" name="図 35">
          <a:extLst>
            <a:ext uri="{FF2B5EF4-FFF2-40B4-BE49-F238E27FC236}">
              <a16:creationId xmlns:a16="http://schemas.microsoft.com/office/drawing/2014/main" id="{A9367B0E-61E2-462B-A77A-2949962344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4467"/>
    <xdr:pic>
      <xdr:nvPicPr>
        <xdr:cNvPr id="37" name="図 36">
          <a:extLst>
            <a:ext uri="{FF2B5EF4-FFF2-40B4-BE49-F238E27FC236}">
              <a16:creationId xmlns:a16="http://schemas.microsoft.com/office/drawing/2014/main" id="{9E5A561A-A2D4-4D85-A3D9-38673EFD04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10</xdr:row>
      <xdr:rowOff>0</xdr:rowOff>
    </xdr:from>
    <xdr:ext cx="513956" cy="0"/>
    <xdr:pic>
      <xdr:nvPicPr>
        <xdr:cNvPr id="38" name="図 37">
          <a:extLst>
            <a:ext uri="{FF2B5EF4-FFF2-40B4-BE49-F238E27FC236}">
              <a16:creationId xmlns:a16="http://schemas.microsoft.com/office/drawing/2014/main" id="{1728B92A-014A-4095-B45C-70A3335CFB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0"/>
    <xdr:pic>
      <xdr:nvPicPr>
        <xdr:cNvPr id="39" name="図 38">
          <a:extLst>
            <a:ext uri="{FF2B5EF4-FFF2-40B4-BE49-F238E27FC236}">
              <a16:creationId xmlns:a16="http://schemas.microsoft.com/office/drawing/2014/main" id="{154E2674-EA7C-4022-8725-993D8A919D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4467"/>
    <xdr:pic>
      <xdr:nvPicPr>
        <xdr:cNvPr id="40" name="図 39">
          <a:extLst>
            <a:ext uri="{FF2B5EF4-FFF2-40B4-BE49-F238E27FC236}">
              <a16:creationId xmlns:a16="http://schemas.microsoft.com/office/drawing/2014/main" id="{1B9001BB-C05C-4F45-A162-2F0F2497A5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10</xdr:row>
      <xdr:rowOff>0</xdr:rowOff>
    </xdr:from>
    <xdr:ext cx="513956" cy="0"/>
    <xdr:pic>
      <xdr:nvPicPr>
        <xdr:cNvPr id="41" name="図 40">
          <a:extLst>
            <a:ext uri="{FF2B5EF4-FFF2-40B4-BE49-F238E27FC236}">
              <a16:creationId xmlns:a16="http://schemas.microsoft.com/office/drawing/2014/main" id="{8CFF1BFC-95B8-41FD-9E29-90355C7EEC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0"/>
    <xdr:pic>
      <xdr:nvPicPr>
        <xdr:cNvPr id="42" name="図 41">
          <a:extLst>
            <a:ext uri="{FF2B5EF4-FFF2-40B4-BE49-F238E27FC236}">
              <a16:creationId xmlns:a16="http://schemas.microsoft.com/office/drawing/2014/main" id="{83EA4896-6901-4656-801C-153D92F018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4467"/>
    <xdr:pic>
      <xdr:nvPicPr>
        <xdr:cNvPr id="43" name="図 42">
          <a:extLst>
            <a:ext uri="{FF2B5EF4-FFF2-40B4-BE49-F238E27FC236}">
              <a16:creationId xmlns:a16="http://schemas.microsoft.com/office/drawing/2014/main" id="{02295A71-8D43-4D94-9C6C-735EB96AFA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10</xdr:row>
      <xdr:rowOff>0</xdr:rowOff>
    </xdr:from>
    <xdr:ext cx="513956" cy="0"/>
    <xdr:pic>
      <xdr:nvPicPr>
        <xdr:cNvPr id="44" name="図 43">
          <a:extLst>
            <a:ext uri="{FF2B5EF4-FFF2-40B4-BE49-F238E27FC236}">
              <a16:creationId xmlns:a16="http://schemas.microsoft.com/office/drawing/2014/main" id="{54CFCBBD-C323-43FC-9EE2-9212E98CCA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0"/>
    <xdr:pic>
      <xdr:nvPicPr>
        <xdr:cNvPr id="45" name="図 44">
          <a:extLst>
            <a:ext uri="{FF2B5EF4-FFF2-40B4-BE49-F238E27FC236}">
              <a16:creationId xmlns:a16="http://schemas.microsoft.com/office/drawing/2014/main" id="{DB91895A-2D7D-48A0-986D-0A43B4D841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10</xdr:row>
      <xdr:rowOff>0</xdr:rowOff>
    </xdr:from>
    <xdr:ext cx="513956" cy="4467"/>
    <xdr:pic>
      <xdr:nvPicPr>
        <xdr:cNvPr id="46" name="図 45">
          <a:extLst>
            <a:ext uri="{FF2B5EF4-FFF2-40B4-BE49-F238E27FC236}">
              <a16:creationId xmlns:a16="http://schemas.microsoft.com/office/drawing/2014/main" id="{20769FF0-131D-4A1D-9E32-431403025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11</xdr:row>
      <xdr:rowOff>0</xdr:rowOff>
    </xdr:from>
    <xdr:ext cx="513956" cy="0"/>
    <xdr:pic>
      <xdr:nvPicPr>
        <xdr:cNvPr id="47" name="図 46">
          <a:extLst>
            <a:ext uri="{FF2B5EF4-FFF2-40B4-BE49-F238E27FC236}">
              <a16:creationId xmlns:a16="http://schemas.microsoft.com/office/drawing/2014/main" id="{23487386-7B19-42E0-99EC-2DCEA50DB4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0"/>
    <xdr:pic>
      <xdr:nvPicPr>
        <xdr:cNvPr id="48" name="図 47">
          <a:extLst>
            <a:ext uri="{FF2B5EF4-FFF2-40B4-BE49-F238E27FC236}">
              <a16:creationId xmlns:a16="http://schemas.microsoft.com/office/drawing/2014/main" id="{259218D1-DD8D-4EA9-AC49-0CB470312F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4467"/>
    <xdr:pic>
      <xdr:nvPicPr>
        <xdr:cNvPr id="49" name="図 48">
          <a:extLst>
            <a:ext uri="{FF2B5EF4-FFF2-40B4-BE49-F238E27FC236}">
              <a16:creationId xmlns:a16="http://schemas.microsoft.com/office/drawing/2014/main" id="{5CFBE10D-7DB7-4011-BBE6-5EDE102075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11</xdr:row>
      <xdr:rowOff>0</xdr:rowOff>
    </xdr:from>
    <xdr:ext cx="513956" cy="0"/>
    <xdr:pic>
      <xdr:nvPicPr>
        <xdr:cNvPr id="50" name="図 49">
          <a:extLst>
            <a:ext uri="{FF2B5EF4-FFF2-40B4-BE49-F238E27FC236}">
              <a16:creationId xmlns:a16="http://schemas.microsoft.com/office/drawing/2014/main" id="{33668316-241C-424F-88E5-195A8FAF2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0"/>
    <xdr:pic>
      <xdr:nvPicPr>
        <xdr:cNvPr id="51" name="図 50">
          <a:extLst>
            <a:ext uri="{FF2B5EF4-FFF2-40B4-BE49-F238E27FC236}">
              <a16:creationId xmlns:a16="http://schemas.microsoft.com/office/drawing/2014/main" id="{B5231444-67F2-4BBE-ADFC-93813339B9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4467"/>
    <xdr:pic>
      <xdr:nvPicPr>
        <xdr:cNvPr id="52" name="図 51">
          <a:extLst>
            <a:ext uri="{FF2B5EF4-FFF2-40B4-BE49-F238E27FC236}">
              <a16:creationId xmlns:a16="http://schemas.microsoft.com/office/drawing/2014/main" id="{AD85EAD7-2FCB-460C-84A4-3481B33C6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11</xdr:row>
      <xdr:rowOff>0</xdr:rowOff>
    </xdr:from>
    <xdr:ext cx="513956" cy="0"/>
    <xdr:pic>
      <xdr:nvPicPr>
        <xdr:cNvPr id="53" name="図 52">
          <a:extLst>
            <a:ext uri="{FF2B5EF4-FFF2-40B4-BE49-F238E27FC236}">
              <a16:creationId xmlns:a16="http://schemas.microsoft.com/office/drawing/2014/main" id="{B779E235-D484-4FBC-8E08-8340490B2C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0"/>
    <xdr:pic>
      <xdr:nvPicPr>
        <xdr:cNvPr id="54" name="図 53">
          <a:extLst>
            <a:ext uri="{FF2B5EF4-FFF2-40B4-BE49-F238E27FC236}">
              <a16:creationId xmlns:a16="http://schemas.microsoft.com/office/drawing/2014/main" id="{AB41E4F1-A2AB-4B68-8F7D-B2DE8A1CCF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4467"/>
    <xdr:pic>
      <xdr:nvPicPr>
        <xdr:cNvPr id="55" name="図 54">
          <a:extLst>
            <a:ext uri="{FF2B5EF4-FFF2-40B4-BE49-F238E27FC236}">
              <a16:creationId xmlns:a16="http://schemas.microsoft.com/office/drawing/2014/main" id="{387D4D36-00B7-48EA-88E0-AC9D3E3F9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11</xdr:row>
      <xdr:rowOff>0</xdr:rowOff>
    </xdr:from>
    <xdr:ext cx="513956" cy="0"/>
    <xdr:pic>
      <xdr:nvPicPr>
        <xdr:cNvPr id="56" name="図 55">
          <a:extLst>
            <a:ext uri="{FF2B5EF4-FFF2-40B4-BE49-F238E27FC236}">
              <a16:creationId xmlns:a16="http://schemas.microsoft.com/office/drawing/2014/main" id="{649A97AE-79D7-46B8-8E22-7AB71AD9CC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0"/>
    <xdr:pic>
      <xdr:nvPicPr>
        <xdr:cNvPr id="57" name="図 56">
          <a:extLst>
            <a:ext uri="{FF2B5EF4-FFF2-40B4-BE49-F238E27FC236}">
              <a16:creationId xmlns:a16="http://schemas.microsoft.com/office/drawing/2014/main" id="{489E172B-3861-4565-92EA-7996756A0D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11</xdr:row>
      <xdr:rowOff>0</xdr:rowOff>
    </xdr:from>
    <xdr:ext cx="513956" cy="4467"/>
    <xdr:pic>
      <xdr:nvPicPr>
        <xdr:cNvPr id="58" name="図 57">
          <a:extLst>
            <a:ext uri="{FF2B5EF4-FFF2-40B4-BE49-F238E27FC236}">
              <a16:creationId xmlns:a16="http://schemas.microsoft.com/office/drawing/2014/main" id="{03E477D5-6ABF-4238-807D-8B74D060D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12</xdr:row>
      <xdr:rowOff>0</xdr:rowOff>
    </xdr:from>
    <xdr:ext cx="513956" cy="0"/>
    <xdr:pic>
      <xdr:nvPicPr>
        <xdr:cNvPr id="59" name="図 58">
          <a:extLst>
            <a:ext uri="{FF2B5EF4-FFF2-40B4-BE49-F238E27FC236}">
              <a16:creationId xmlns:a16="http://schemas.microsoft.com/office/drawing/2014/main" id="{1841A657-E8FD-4434-A95A-38BCC6BE32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0"/>
    <xdr:pic>
      <xdr:nvPicPr>
        <xdr:cNvPr id="60" name="図 59">
          <a:extLst>
            <a:ext uri="{FF2B5EF4-FFF2-40B4-BE49-F238E27FC236}">
              <a16:creationId xmlns:a16="http://schemas.microsoft.com/office/drawing/2014/main" id="{76A0677C-0C3B-4E35-AF28-4C4D0B6FE2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4467"/>
    <xdr:pic>
      <xdr:nvPicPr>
        <xdr:cNvPr id="61" name="図 60">
          <a:extLst>
            <a:ext uri="{FF2B5EF4-FFF2-40B4-BE49-F238E27FC236}">
              <a16:creationId xmlns:a16="http://schemas.microsoft.com/office/drawing/2014/main" id="{A67911EF-DC6E-4BDB-96E4-AD3514D5B7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12</xdr:row>
      <xdr:rowOff>0</xdr:rowOff>
    </xdr:from>
    <xdr:ext cx="513956" cy="0"/>
    <xdr:pic>
      <xdr:nvPicPr>
        <xdr:cNvPr id="62" name="図 61">
          <a:extLst>
            <a:ext uri="{FF2B5EF4-FFF2-40B4-BE49-F238E27FC236}">
              <a16:creationId xmlns:a16="http://schemas.microsoft.com/office/drawing/2014/main" id="{5438DC65-EDA4-4126-85F1-22DC50112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0"/>
    <xdr:pic>
      <xdr:nvPicPr>
        <xdr:cNvPr id="63" name="図 62">
          <a:extLst>
            <a:ext uri="{FF2B5EF4-FFF2-40B4-BE49-F238E27FC236}">
              <a16:creationId xmlns:a16="http://schemas.microsoft.com/office/drawing/2014/main" id="{8660B949-4DFE-4F06-BD45-8537411077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4467"/>
    <xdr:pic>
      <xdr:nvPicPr>
        <xdr:cNvPr id="64" name="図 63">
          <a:extLst>
            <a:ext uri="{FF2B5EF4-FFF2-40B4-BE49-F238E27FC236}">
              <a16:creationId xmlns:a16="http://schemas.microsoft.com/office/drawing/2014/main" id="{4C02C7F1-7491-4BF0-B1F3-8BC3834711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12</xdr:row>
      <xdr:rowOff>0</xdr:rowOff>
    </xdr:from>
    <xdr:ext cx="513956" cy="0"/>
    <xdr:pic>
      <xdr:nvPicPr>
        <xdr:cNvPr id="65" name="図 64">
          <a:extLst>
            <a:ext uri="{FF2B5EF4-FFF2-40B4-BE49-F238E27FC236}">
              <a16:creationId xmlns:a16="http://schemas.microsoft.com/office/drawing/2014/main" id="{EFCBC360-9837-4A9B-B4F1-ECCE366B8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0"/>
    <xdr:pic>
      <xdr:nvPicPr>
        <xdr:cNvPr id="66" name="図 65">
          <a:extLst>
            <a:ext uri="{FF2B5EF4-FFF2-40B4-BE49-F238E27FC236}">
              <a16:creationId xmlns:a16="http://schemas.microsoft.com/office/drawing/2014/main" id="{6D9BD6FE-6BFE-4EA0-85BD-25E525CC17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4467"/>
    <xdr:pic>
      <xdr:nvPicPr>
        <xdr:cNvPr id="67" name="図 66">
          <a:extLst>
            <a:ext uri="{FF2B5EF4-FFF2-40B4-BE49-F238E27FC236}">
              <a16:creationId xmlns:a16="http://schemas.microsoft.com/office/drawing/2014/main" id="{CA653203-F7CB-434C-AF80-B4B9C9B15C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12</xdr:row>
      <xdr:rowOff>0</xdr:rowOff>
    </xdr:from>
    <xdr:ext cx="513956" cy="0"/>
    <xdr:pic>
      <xdr:nvPicPr>
        <xdr:cNvPr id="68" name="図 67">
          <a:extLst>
            <a:ext uri="{FF2B5EF4-FFF2-40B4-BE49-F238E27FC236}">
              <a16:creationId xmlns:a16="http://schemas.microsoft.com/office/drawing/2014/main" id="{F3882782-6216-4F42-922A-9BD09585C6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0"/>
    <xdr:pic>
      <xdr:nvPicPr>
        <xdr:cNvPr id="69" name="図 68">
          <a:extLst>
            <a:ext uri="{FF2B5EF4-FFF2-40B4-BE49-F238E27FC236}">
              <a16:creationId xmlns:a16="http://schemas.microsoft.com/office/drawing/2014/main" id="{EF094488-8778-4D5D-B3BD-9D4F705313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12</xdr:row>
      <xdr:rowOff>0</xdr:rowOff>
    </xdr:from>
    <xdr:ext cx="513956" cy="4467"/>
    <xdr:pic>
      <xdr:nvPicPr>
        <xdr:cNvPr id="70" name="図 69">
          <a:extLst>
            <a:ext uri="{FF2B5EF4-FFF2-40B4-BE49-F238E27FC236}">
              <a16:creationId xmlns:a16="http://schemas.microsoft.com/office/drawing/2014/main" id="{9D93CA00-379D-4B33-A4D3-576E75FEBA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12</xdr:row>
      <xdr:rowOff>0</xdr:rowOff>
    </xdr:from>
    <xdr:ext cx="513956" cy="0"/>
    <xdr:pic>
      <xdr:nvPicPr>
        <xdr:cNvPr id="71" name="図 70">
          <a:extLst>
            <a:ext uri="{FF2B5EF4-FFF2-40B4-BE49-F238E27FC236}">
              <a16:creationId xmlns:a16="http://schemas.microsoft.com/office/drawing/2014/main" id="{DF0C28C6-FB58-4033-99AC-0CCF8CD3F0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0"/>
    <xdr:pic>
      <xdr:nvPicPr>
        <xdr:cNvPr id="72" name="図 71">
          <a:extLst>
            <a:ext uri="{FF2B5EF4-FFF2-40B4-BE49-F238E27FC236}">
              <a16:creationId xmlns:a16="http://schemas.microsoft.com/office/drawing/2014/main" id="{67C7E35E-43B6-4DEF-AF82-9A8B4B6E14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4467"/>
    <xdr:pic>
      <xdr:nvPicPr>
        <xdr:cNvPr id="73" name="図 72">
          <a:extLst>
            <a:ext uri="{FF2B5EF4-FFF2-40B4-BE49-F238E27FC236}">
              <a16:creationId xmlns:a16="http://schemas.microsoft.com/office/drawing/2014/main" id="{F8DDE76B-8D25-4B4C-A425-DCD415B6B6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12</xdr:row>
      <xdr:rowOff>0</xdr:rowOff>
    </xdr:from>
    <xdr:ext cx="513956" cy="0"/>
    <xdr:pic>
      <xdr:nvPicPr>
        <xdr:cNvPr id="74" name="図 73">
          <a:extLst>
            <a:ext uri="{FF2B5EF4-FFF2-40B4-BE49-F238E27FC236}">
              <a16:creationId xmlns:a16="http://schemas.microsoft.com/office/drawing/2014/main" id="{7CD034C4-D0BC-4A5A-92C3-1EDE6F8069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0"/>
    <xdr:pic>
      <xdr:nvPicPr>
        <xdr:cNvPr id="75" name="図 74">
          <a:extLst>
            <a:ext uri="{FF2B5EF4-FFF2-40B4-BE49-F238E27FC236}">
              <a16:creationId xmlns:a16="http://schemas.microsoft.com/office/drawing/2014/main" id="{046D9F5C-ADCD-4A9E-BBDB-43ED504A41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4467"/>
    <xdr:pic>
      <xdr:nvPicPr>
        <xdr:cNvPr id="76" name="図 75">
          <a:extLst>
            <a:ext uri="{FF2B5EF4-FFF2-40B4-BE49-F238E27FC236}">
              <a16:creationId xmlns:a16="http://schemas.microsoft.com/office/drawing/2014/main" id="{AA04D91C-057E-43C9-8B5B-7F19FADF53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12</xdr:row>
      <xdr:rowOff>0</xdr:rowOff>
    </xdr:from>
    <xdr:ext cx="513956" cy="0"/>
    <xdr:pic>
      <xdr:nvPicPr>
        <xdr:cNvPr id="77" name="図 76">
          <a:extLst>
            <a:ext uri="{FF2B5EF4-FFF2-40B4-BE49-F238E27FC236}">
              <a16:creationId xmlns:a16="http://schemas.microsoft.com/office/drawing/2014/main" id="{2436A11F-BBF4-4239-ACCE-8629200156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0"/>
    <xdr:pic>
      <xdr:nvPicPr>
        <xdr:cNvPr id="78" name="図 77">
          <a:extLst>
            <a:ext uri="{FF2B5EF4-FFF2-40B4-BE49-F238E27FC236}">
              <a16:creationId xmlns:a16="http://schemas.microsoft.com/office/drawing/2014/main" id="{6BD4A8CD-5BA3-452A-A6E7-794BBCA23B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4467"/>
    <xdr:pic>
      <xdr:nvPicPr>
        <xdr:cNvPr id="79" name="図 78">
          <a:extLst>
            <a:ext uri="{FF2B5EF4-FFF2-40B4-BE49-F238E27FC236}">
              <a16:creationId xmlns:a16="http://schemas.microsoft.com/office/drawing/2014/main" id="{C6EB9C62-8B85-4F43-ACAC-7F0CC6404A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12</xdr:row>
      <xdr:rowOff>0</xdr:rowOff>
    </xdr:from>
    <xdr:ext cx="513956" cy="0"/>
    <xdr:pic>
      <xdr:nvPicPr>
        <xdr:cNvPr id="80" name="図 79">
          <a:extLst>
            <a:ext uri="{FF2B5EF4-FFF2-40B4-BE49-F238E27FC236}">
              <a16:creationId xmlns:a16="http://schemas.microsoft.com/office/drawing/2014/main" id="{04E618A9-8CB9-4830-8B96-2D91306FCC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0"/>
    <xdr:pic>
      <xdr:nvPicPr>
        <xdr:cNvPr id="81" name="図 80">
          <a:extLst>
            <a:ext uri="{FF2B5EF4-FFF2-40B4-BE49-F238E27FC236}">
              <a16:creationId xmlns:a16="http://schemas.microsoft.com/office/drawing/2014/main" id="{5C968D26-6714-4AB4-93F8-20B1EF6ACE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12</xdr:row>
      <xdr:rowOff>0</xdr:rowOff>
    </xdr:from>
    <xdr:ext cx="513956" cy="4467"/>
    <xdr:pic>
      <xdr:nvPicPr>
        <xdr:cNvPr id="82" name="図 81">
          <a:extLst>
            <a:ext uri="{FF2B5EF4-FFF2-40B4-BE49-F238E27FC236}">
              <a16:creationId xmlns:a16="http://schemas.microsoft.com/office/drawing/2014/main" id="{349D8263-2350-4D7C-B565-BFF23B3BEE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13</xdr:row>
      <xdr:rowOff>0</xdr:rowOff>
    </xdr:from>
    <xdr:ext cx="513956" cy="0"/>
    <xdr:pic>
      <xdr:nvPicPr>
        <xdr:cNvPr id="83" name="図 82">
          <a:extLst>
            <a:ext uri="{FF2B5EF4-FFF2-40B4-BE49-F238E27FC236}">
              <a16:creationId xmlns:a16="http://schemas.microsoft.com/office/drawing/2014/main" id="{95A8B4CD-4C33-4CE7-8AB8-4B904760CD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0"/>
    <xdr:pic>
      <xdr:nvPicPr>
        <xdr:cNvPr id="84" name="図 83">
          <a:extLst>
            <a:ext uri="{FF2B5EF4-FFF2-40B4-BE49-F238E27FC236}">
              <a16:creationId xmlns:a16="http://schemas.microsoft.com/office/drawing/2014/main" id="{FF6BE5BE-927D-4339-BDDD-3D0ADB11F8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4467"/>
    <xdr:pic>
      <xdr:nvPicPr>
        <xdr:cNvPr id="85" name="図 84">
          <a:extLst>
            <a:ext uri="{FF2B5EF4-FFF2-40B4-BE49-F238E27FC236}">
              <a16:creationId xmlns:a16="http://schemas.microsoft.com/office/drawing/2014/main" id="{569C98F3-913E-4887-96B8-F5B9BFB60F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13</xdr:row>
      <xdr:rowOff>0</xdr:rowOff>
    </xdr:from>
    <xdr:ext cx="513956" cy="0"/>
    <xdr:pic>
      <xdr:nvPicPr>
        <xdr:cNvPr id="86" name="図 85">
          <a:extLst>
            <a:ext uri="{FF2B5EF4-FFF2-40B4-BE49-F238E27FC236}">
              <a16:creationId xmlns:a16="http://schemas.microsoft.com/office/drawing/2014/main" id="{8CCAD604-807D-45A1-B39C-2B9978C215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0"/>
    <xdr:pic>
      <xdr:nvPicPr>
        <xdr:cNvPr id="87" name="図 86">
          <a:extLst>
            <a:ext uri="{FF2B5EF4-FFF2-40B4-BE49-F238E27FC236}">
              <a16:creationId xmlns:a16="http://schemas.microsoft.com/office/drawing/2014/main" id="{6D8801E1-8BAA-4171-B383-A69D81F00D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4467"/>
    <xdr:pic>
      <xdr:nvPicPr>
        <xdr:cNvPr id="88" name="図 87">
          <a:extLst>
            <a:ext uri="{FF2B5EF4-FFF2-40B4-BE49-F238E27FC236}">
              <a16:creationId xmlns:a16="http://schemas.microsoft.com/office/drawing/2014/main" id="{999ACE23-52D2-48E5-BDDA-6F198A9295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13</xdr:row>
      <xdr:rowOff>0</xdr:rowOff>
    </xdr:from>
    <xdr:ext cx="513956" cy="0"/>
    <xdr:pic>
      <xdr:nvPicPr>
        <xdr:cNvPr id="89" name="図 88">
          <a:extLst>
            <a:ext uri="{FF2B5EF4-FFF2-40B4-BE49-F238E27FC236}">
              <a16:creationId xmlns:a16="http://schemas.microsoft.com/office/drawing/2014/main" id="{F0B2D027-958B-479E-94EA-F9460DD3D6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0"/>
    <xdr:pic>
      <xdr:nvPicPr>
        <xdr:cNvPr id="90" name="図 89">
          <a:extLst>
            <a:ext uri="{FF2B5EF4-FFF2-40B4-BE49-F238E27FC236}">
              <a16:creationId xmlns:a16="http://schemas.microsoft.com/office/drawing/2014/main" id="{54C00C0A-4397-4BAA-906C-7F6DF9E4E1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4467"/>
    <xdr:pic>
      <xdr:nvPicPr>
        <xdr:cNvPr id="91" name="図 90">
          <a:extLst>
            <a:ext uri="{FF2B5EF4-FFF2-40B4-BE49-F238E27FC236}">
              <a16:creationId xmlns:a16="http://schemas.microsoft.com/office/drawing/2014/main" id="{C816E0EC-595C-4D1E-83B6-4B05E835C0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13</xdr:row>
      <xdr:rowOff>0</xdr:rowOff>
    </xdr:from>
    <xdr:ext cx="513956" cy="0"/>
    <xdr:pic>
      <xdr:nvPicPr>
        <xdr:cNvPr id="92" name="図 91">
          <a:extLst>
            <a:ext uri="{FF2B5EF4-FFF2-40B4-BE49-F238E27FC236}">
              <a16:creationId xmlns:a16="http://schemas.microsoft.com/office/drawing/2014/main" id="{2E9B1945-74DD-4007-97B8-4F00EADF41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0"/>
    <xdr:pic>
      <xdr:nvPicPr>
        <xdr:cNvPr id="93" name="図 92">
          <a:extLst>
            <a:ext uri="{FF2B5EF4-FFF2-40B4-BE49-F238E27FC236}">
              <a16:creationId xmlns:a16="http://schemas.microsoft.com/office/drawing/2014/main" id="{AD59B6C4-60D0-4D59-B296-D323B0A6F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13</xdr:row>
      <xdr:rowOff>0</xdr:rowOff>
    </xdr:from>
    <xdr:ext cx="513956" cy="4467"/>
    <xdr:pic>
      <xdr:nvPicPr>
        <xdr:cNvPr id="94" name="図 93">
          <a:extLst>
            <a:ext uri="{FF2B5EF4-FFF2-40B4-BE49-F238E27FC236}">
              <a16:creationId xmlns:a16="http://schemas.microsoft.com/office/drawing/2014/main" id="{8C58BCA3-54EB-42E5-B741-0DE2764A01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13</xdr:row>
      <xdr:rowOff>0</xdr:rowOff>
    </xdr:from>
    <xdr:ext cx="513956" cy="0"/>
    <xdr:pic>
      <xdr:nvPicPr>
        <xdr:cNvPr id="95" name="図 94">
          <a:extLst>
            <a:ext uri="{FF2B5EF4-FFF2-40B4-BE49-F238E27FC236}">
              <a16:creationId xmlns:a16="http://schemas.microsoft.com/office/drawing/2014/main" id="{CC7E6D79-74F7-4471-A3F1-1D8A767214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0"/>
    <xdr:pic>
      <xdr:nvPicPr>
        <xdr:cNvPr id="96" name="図 95">
          <a:extLst>
            <a:ext uri="{FF2B5EF4-FFF2-40B4-BE49-F238E27FC236}">
              <a16:creationId xmlns:a16="http://schemas.microsoft.com/office/drawing/2014/main" id="{B9E8EA09-E399-40F5-B8FF-70D8D27DF6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4467"/>
    <xdr:pic>
      <xdr:nvPicPr>
        <xdr:cNvPr id="97" name="図 96">
          <a:extLst>
            <a:ext uri="{FF2B5EF4-FFF2-40B4-BE49-F238E27FC236}">
              <a16:creationId xmlns:a16="http://schemas.microsoft.com/office/drawing/2014/main" id="{CD5E6C7A-50E4-4073-842F-CCCA6D73CD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13</xdr:row>
      <xdr:rowOff>0</xdr:rowOff>
    </xdr:from>
    <xdr:ext cx="513956" cy="0"/>
    <xdr:pic>
      <xdr:nvPicPr>
        <xdr:cNvPr id="98" name="図 97">
          <a:extLst>
            <a:ext uri="{FF2B5EF4-FFF2-40B4-BE49-F238E27FC236}">
              <a16:creationId xmlns:a16="http://schemas.microsoft.com/office/drawing/2014/main" id="{49769E4C-417F-4C52-A858-84F23F868F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0"/>
    <xdr:pic>
      <xdr:nvPicPr>
        <xdr:cNvPr id="99" name="図 98">
          <a:extLst>
            <a:ext uri="{FF2B5EF4-FFF2-40B4-BE49-F238E27FC236}">
              <a16:creationId xmlns:a16="http://schemas.microsoft.com/office/drawing/2014/main" id="{9B5BD58A-7614-4954-BC23-09FDE8E066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4467"/>
    <xdr:pic>
      <xdr:nvPicPr>
        <xdr:cNvPr id="100" name="図 99">
          <a:extLst>
            <a:ext uri="{FF2B5EF4-FFF2-40B4-BE49-F238E27FC236}">
              <a16:creationId xmlns:a16="http://schemas.microsoft.com/office/drawing/2014/main" id="{8ABC181C-455A-41AD-890D-735B730352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13</xdr:row>
      <xdr:rowOff>0</xdr:rowOff>
    </xdr:from>
    <xdr:ext cx="513956" cy="0"/>
    <xdr:pic>
      <xdr:nvPicPr>
        <xdr:cNvPr id="101" name="図 100">
          <a:extLst>
            <a:ext uri="{FF2B5EF4-FFF2-40B4-BE49-F238E27FC236}">
              <a16:creationId xmlns:a16="http://schemas.microsoft.com/office/drawing/2014/main" id="{3A3C0DD4-EF66-4FF6-A1B4-F81582F745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0"/>
    <xdr:pic>
      <xdr:nvPicPr>
        <xdr:cNvPr id="102" name="図 101">
          <a:extLst>
            <a:ext uri="{FF2B5EF4-FFF2-40B4-BE49-F238E27FC236}">
              <a16:creationId xmlns:a16="http://schemas.microsoft.com/office/drawing/2014/main" id="{656401E7-4459-4BF2-A60B-B460DC4425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4467"/>
    <xdr:pic>
      <xdr:nvPicPr>
        <xdr:cNvPr id="103" name="図 102">
          <a:extLst>
            <a:ext uri="{FF2B5EF4-FFF2-40B4-BE49-F238E27FC236}">
              <a16:creationId xmlns:a16="http://schemas.microsoft.com/office/drawing/2014/main" id="{AFCD860C-436E-405B-A0CD-F5343839DB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13</xdr:row>
      <xdr:rowOff>0</xdr:rowOff>
    </xdr:from>
    <xdr:ext cx="513956" cy="0"/>
    <xdr:pic>
      <xdr:nvPicPr>
        <xdr:cNvPr id="104" name="図 103">
          <a:extLst>
            <a:ext uri="{FF2B5EF4-FFF2-40B4-BE49-F238E27FC236}">
              <a16:creationId xmlns:a16="http://schemas.microsoft.com/office/drawing/2014/main" id="{3A8265F4-C79C-40BF-B73E-1FE0FCFAC6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0"/>
    <xdr:pic>
      <xdr:nvPicPr>
        <xdr:cNvPr id="105" name="図 104">
          <a:extLst>
            <a:ext uri="{FF2B5EF4-FFF2-40B4-BE49-F238E27FC236}">
              <a16:creationId xmlns:a16="http://schemas.microsoft.com/office/drawing/2014/main" id="{E633852F-E5BE-4261-A743-F11F7488F5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13</xdr:row>
      <xdr:rowOff>0</xdr:rowOff>
    </xdr:from>
    <xdr:ext cx="513956" cy="4467"/>
    <xdr:pic>
      <xdr:nvPicPr>
        <xdr:cNvPr id="106" name="図 105">
          <a:extLst>
            <a:ext uri="{FF2B5EF4-FFF2-40B4-BE49-F238E27FC236}">
              <a16:creationId xmlns:a16="http://schemas.microsoft.com/office/drawing/2014/main" id="{8F176400-85B7-4777-A40F-A679970AEF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14</xdr:row>
      <xdr:rowOff>0</xdr:rowOff>
    </xdr:from>
    <xdr:ext cx="513956" cy="0"/>
    <xdr:pic>
      <xdr:nvPicPr>
        <xdr:cNvPr id="107" name="図 106">
          <a:extLst>
            <a:ext uri="{FF2B5EF4-FFF2-40B4-BE49-F238E27FC236}">
              <a16:creationId xmlns:a16="http://schemas.microsoft.com/office/drawing/2014/main" id="{8875AEBC-4A76-437A-B4F3-04F13DD53E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0"/>
    <xdr:pic>
      <xdr:nvPicPr>
        <xdr:cNvPr id="108" name="図 107">
          <a:extLst>
            <a:ext uri="{FF2B5EF4-FFF2-40B4-BE49-F238E27FC236}">
              <a16:creationId xmlns:a16="http://schemas.microsoft.com/office/drawing/2014/main" id="{478FD76C-80F1-4256-9A71-80288373E0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4467"/>
    <xdr:pic>
      <xdr:nvPicPr>
        <xdr:cNvPr id="109" name="図 108">
          <a:extLst>
            <a:ext uri="{FF2B5EF4-FFF2-40B4-BE49-F238E27FC236}">
              <a16:creationId xmlns:a16="http://schemas.microsoft.com/office/drawing/2014/main" id="{638669AC-F69D-49F0-B5CB-C66FC08C75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14</xdr:row>
      <xdr:rowOff>0</xdr:rowOff>
    </xdr:from>
    <xdr:ext cx="513956" cy="0"/>
    <xdr:pic>
      <xdr:nvPicPr>
        <xdr:cNvPr id="110" name="図 109">
          <a:extLst>
            <a:ext uri="{FF2B5EF4-FFF2-40B4-BE49-F238E27FC236}">
              <a16:creationId xmlns:a16="http://schemas.microsoft.com/office/drawing/2014/main" id="{24AB84F5-E63E-42FC-A4EA-46D4B9D25E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0"/>
    <xdr:pic>
      <xdr:nvPicPr>
        <xdr:cNvPr id="111" name="図 110">
          <a:extLst>
            <a:ext uri="{FF2B5EF4-FFF2-40B4-BE49-F238E27FC236}">
              <a16:creationId xmlns:a16="http://schemas.microsoft.com/office/drawing/2014/main" id="{CA5D73DB-5EF4-4A64-9E2C-2F1A359071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4467"/>
    <xdr:pic>
      <xdr:nvPicPr>
        <xdr:cNvPr id="112" name="図 111">
          <a:extLst>
            <a:ext uri="{FF2B5EF4-FFF2-40B4-BE49-F238E27FC236}">
              <a16:creationId xmlns:a16="http://schemas.microsoft.com/office/drawing/2014/main" id="{4633E908-22D6-4291-8C17-9942B49E6B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14</xdr:row>
      <xdr:rowOff>0</xdr:rowOff>
    </xdr:from>
    <xdr:ext cx="513956" cy="0"/>
    <xdr:pic>
      <xdr:nvPicPr>
        <xdr:cNvPr id="113" name="図 112">
          <a:extLst>
            <a:ext uri="{FF2B5EF4-FFF2-40B4-BE49-F238E27FC236}">
              <a16:creationId xmlns:a16="http://schemas.microsoft.com/office/drawing/2014/main" id="{2241C747-FA69-44EB-BFB4-7A41C6A5D9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0"/>
    <xdr:pic>
      <xdr:nvPicPr>
        <xdr:cNvPr id="114" name="図 113">
          <a:extLst>
            <a:ext uri="{FF2B5EF4-FFF2-40B4-BE49-F238E27FC236}">
              <a16:creationId xmlns:a16="http://schemas.microsoft.com/office/drawing/2014/main" id="{F0D2B319-7DC6-4096-867D-8EB554B29C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4467"/>
    <xdr:pic>
      <xdr:nvPicPr>
        <xdr:cNvPr id="115" name="図 114">
          <a:extLst>
            <a:ext uri="{FF2B5EF4-FFF2-40B4-BE49-F238E27FC236}">
              <a16:creationId xmlns:a16="http://schemas.microsoft.com/office/drawing/2014/main" id="{519D81F8-1343-443A-8B0D-0E5E3F940F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14</xdr:row>
      <xdr:rowOff>0</xdr:rowOff>
    </xdr:from>
    <xdr:ext cx="513956" cy="0"/>
    <xdr:pic>
      <xdr:nvPicPr>
        <xdr:cNvPr id="116" name="図 115">
          <a:extLst>
            <a:ext uri="{FF2B5EF4-FFF2-40B4-BE49-F238E27FC236}">
              <a16:creationId xmlns:a16="http://schemas.microsoft.com/office/drawing/2014/main" id="{110E4542-7D23-4197-94F8-AAB2C54BDF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0"/>
    <xdr:pic>
      <xdr:nvPicPr>
        <xdr:cNvPr id="117" name="図 116">
          <a:extLst>
            <a:ext uri="{FF2B5EF4-FFF2-40B4-BE49-F238E27FC236}">
              <a16:creationId xmlns:a16="http://schemas.microsoft.com/office/drawing/2014/main" id="{A79CB6E6-F94D-4855-91A7-C5BD9512CB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14</xdr:row>
      <xdr:rowOff>0</xdr:rowOff>
    </xdr:from>
    <xdr:ext cx="513956" cy="4467"/>
    <xdr:pic>
      <xdr:nvPicPr>
        <xdr:cNvPr id="118" name="図 117">
          <a:extLst>
            <a:ext uri="{FF2B5EF4-FFF2-40B4-BE49-F238E27FC236}">
              <a16:creationId xmlns:a16="http://schemas.microsoft.com/office/drawing/2014/main" id="{BEAF7F84-C06E-4103-B569-D1C762BAFE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14</xdr:row>
      <xdr:rowOff>0</xdr:rowOff>
    </xdr:from>
    <xdr:ext cx="513956" cy="0"/>
    <xdr:pic>
      <xdr:nvPicPr>
        <xdr:cNvPr id="119" name="図 118">
          <a:extLst>
            <a:ext uri="{FF2B5EF4-FFF2-40B4-BE49-F238E27FC236}">
              <a16:creationId xmlns:a16="http://schemas.microsoft.com/office/drawing/2014/main" id="{F417559D-37A1-4E37-84F8-7C2EABA499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0"/>
    <xdr:pic>
      <xdr:nvPicPr>
        <xdr:cNvPr id="120" name="図 119">
          <a:extLst>
            <a:ext uri="{FF2B5EF4-FFF2-40B4-BE49-F238E27FC236}">
              <a16:creationId xmlns:a16="http://schemas.microsoft.com/office/drawing/2014/main" id="{B956A2F9-4D18-4CD3-98A2-5D7A8FF36E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4467"/>
    <xdr:pic>
      <xdr:nvPicPr>
        <xdr:cNvPr id="121" name="図 120">
          <a:extLst>
            <a:ext uri="{FF2B5EF4-FFF2-40B4-BE49-F238E27FC236}">
              <a16:creationId xmlns:a16="http://schemas.microsoft.com/office/drawing/2014/main" id="{89A37732-D30A-49B2-B16B-FD8FADA46E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14</xdr:row>
      <xdr:rowOff>0</xdr:rowOff>
    </xdr:from>
    <xdr:ext cx="513956" cy="0"/>
    <xdr:pic>
      <xdr:nvPicPr>
        <xdr:cNvPr id="122" name="図 121">
          <a:extLst>
            <a:ext uri="{FF2B5EF4-FFF2-40B4-BE49-F238E27FC236}">
              <a16:creationId xmlns:a16="http://schemas.microsoft.com/office/drawing/2014/main" id="{1F849847-8B89-47BF-BD2E-7C3298E706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0"/>
    <xdr:pic>
      <xdr:nvPicPr>
        <xdr:cNvPr id="123" name="図 122">
          <a:extLst>
            <a:ext uri="{FF2B5EF4-FFF2-40B4-BE49-F238E27FC236}">
              <a16:creationId xmlns:a16="http://schemas.microsoft.com/office/drawing/2014/main" id="{BCCAB62B-029A-4612-BB47-C8AAE44113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4467"/>
    <xdr:pic>
      <xdr:nvPicPr>
        <xdr:cNvPr id="124" name="図 123">
          <a:extLst>
            <a:ext uri="{FF2B5EF4-FFF2-40B4-BE49-F238E27FC236}">
              <a16:creationId xmlns:a16="http://schemas.microsoft.com/office/drawing/2014/main" id="{8485F08C-0772-4E18-AC98-DA29F33A1A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14</xdr:row>
      <xdr:rowOff>0</xdr:rowOff>
    </xdr:from>
    <xdr:ext cx="513956" cy="0"/>
    <xdr:pic>
      <xdr:nvPicPr>
        <xdr:cNvPr id="125" name="図 124">
          <a:extLst>
            <a:ext uri="{FF2B5EF4-FFF2-40B4-BE49-F238E27FC236}">
              <a16:creationId xmlns:a16="http://schemas.microsoft.com/office/drawing/2014/main" id="{2A39520D-6289-41EA-80D9-74811B7088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0"/>
    <xdr:pic>
      <xdr:nvPicPr>
        <xdr:cNvPr id="126" name="図 125">
          <a:extLst>
            <a:ext uri="{FF2B5EF4-FFF2-40B4-BE49-F238E27FC236}">
              <a16:creationId xmlns:a16="http://schemas.microsoft.com/office/drawing/2014/main" id="{78E7C30C-8F1B-48BB-8D94-BB58C05459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4467"/>
    <xdr:pic>
      <xdr:nvPicPr>
        <xdr:cNvPr id="127" name="図 126">
          <a:extLst>
            <a:ext uri="{FF2B5EF4-FFF2-40B4-BE49-F238E27FC236}">
              <a16:creationId xmlns:a16="http://schemas.microsoft.com/office/drawing/2014/main" id="{843399DA-7E43-46EF-BB3B-E14C64B7F3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14</xdr:row>
      <xdr:rowOff>0</xdr:rowOff>
    </xdr:from>
    <xdr:ext cx="513956" cy="0"/>
    <xdr:pic>
      <xdr:nvPicPr>
        <xdr:cNvPr id="128" name="図 127">
          <a:extLst>
            <a:ext uri="{FF2B5EF4-FFF2-40B4-BE49-F238E27FC236}">
              <a16:creationId xmlns:a16="http://schemas.microsoft.com/office/drawing/2014/main" id="{3130925B-D193-4831-ADF1-D86836FDEB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0"/>
    <xdr:pic>
      <xdr:nvPicPr>
        <xdr:cNvPr id="129" name="図 128">
          <a:extLst>
            <a:ext uri="{FF2B5EF4-FFF2-40B4-BE49-F238E27FC236}">
              <a16:creationId xmlns:a16="http://schemas.microsoft.com/office/drawing/2014/main" id="{79A35DB3-820B-456C-8DAD-05319009FF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0"/>
        </a:xfrm>
        <a:prstGeom prst="rect">
          <a:avLst/>
        </a:prstGeom>
      </xdr:spPr>
    </xdr:pic>
    <xdr:clientData/>
  </xdr:oneCellAnchor>
  <xdr:oneCellAnchor>
    <xdr:from>
      <xdr:col>5</xdr:col>
      <xdr:colOff>0</xdr:colOff>
      <xdr:row>14</xdr:row>
      <xdr:rowOff>0</xdr:rowOff>
    </xdr:from>
    <xdr:ext cx="513956" cy="4467"/>
    <xdr:pic>
      <xdr:nvPicPr>
        <xdr:cNvPr id="130" name="図 129">
          <a:extLst>
            <a:ext uri="{FF2B5EF4-FFF2-40B4-BE49-F238E27FC236}">
              <a16:creationId xmlns:a16="http://schemas.microsoft.com/office/drawing/2014/main" id="{2A00390D-8BE2-4623-B020-69754343FB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8790214"/>
          <a:ext cx="513956" cy="4467"/>
        </a:xfrm>
        <a:prstGeom prst="rect">
          <a:avLst/>
        </a:prstGeom>
      </xdr:spPr>
    </xdr:pic>
    <xdr:clientData/>
  </xdr:oneCellAnchor>
  <xdr:oneCellAnchor>
    <xdr:from>
      <xdr:col>5</xdr:col>
      <xdr:colOff>0</xdr:colOff>
      <xdr:row>15</xdr:row>
      <xdr:rowOff>0</xdr:rowOff>
    </xdr:from>
    <xdr:ext cx="513956" cy="0"/>
    <xdr:pic>
      <xdr:nvPicPr>
        <xdr:cNvPr id="131" name="図 130">
          <a:extLst>
            <a:ext uri="{FF2B5EF4-FFF2-40B4-BE49-F238E27FC236}">
              <a16:creationId xmlns:a16="http://schemas.microsoft.com/office/drawing/2014/main" id="{E27D0CCE-7779-481F-8244-64B105E907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0"/>
    <xdr:pic>
      <xdr:nvPicPr>
        <xdr:cNvPr id="132" name="図 131">
          <a:extLst>
            <a:ext uri="{FF2B5EF4-FFF2-40B4-BE49-F238E27FC236}">
              <a16:creationId xmlns:a16="http://schemas.microsoft.com/office/drawing/2014/main" id="{66569057-DBAE-4352-B3A7-4ED3139D8E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4467"/>
    <xdr:pic>
      <xdr:nvPicPr>
        <xdr:cNvPr id="133" name="図 132">
          <a:extLst>
            <a:ext uri="{FF2B5EF4-FFF2-40B4-BE49-F238E27FC236}">
              <a16:creationId xmlns:a16="http://schemas.microsoft.com/office/drawing/2014/main" id="{3AE4A56E-5733-4FDA-B759-F0C76B6BF1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15</xdr:row>
      <xdr:rowOff>0</xdr:rowOff>
    </xdr:from>
    <xdr:ext cx="513956" cy="0"/>
    <xdr:pic>
      <xdr:nvPicPr>
        <xdr:cNvPr id="134" name="図 133">
          <a:extLst>
            <a:ext uri="{FF2B5EF4-FFF2-40B4-BE49-F238E27FC236}">
              <a16:creationId xmlns:a16="http://schemas.microsoft.com/office/drawing/2014/main" id="{E1CF3036-639D-41C4-8DF6-47051679F2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0"/>
    <xdr:pic>
      <xdr:nvPicPr>
        <xdr:cNvPr id="135" name="図 134">
          <a:extLst>
            <a:ext uri="{FF2B5EF4-FFF2-40B4-BE49-F238E27FC236}">
              <a16:creationId xmlns:a16="http://schemas.microsoft.com/office/drawing/2014/main" id="{0BDA848F-7713-4410-A79A-B0B9E0B8E9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4467"/>
    <xdr:pic>
      <xdr:nvPicPr>
        <xdr:cNvPr id="136" name="図 135">
          <a:extLst>
            <a:ext uri="{FF2B5EF4-FFF2-40B4-BE49-F238E27FC236}">
              <a16:creationId xmlns:a16="http://schemas.microsoft.com/office/drawing/2014/main" id="{79A8752D-8774-4593-B858-F3AFBBE527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15</xdr:row>
      <xdr:rowOff>0</xdr:rowOff>
    </xdr:from>
    <xdr:ext cx="513956" cy="0"/>
    <xdr:pic>
      <xdr:nvPicPr>
        <xdr:cNvPr id="137" name="図 136">
          <a:extLst>
            <a:ext uri="{FF2B5EF4-FFF2-40B4-BE49-F238E27FC236}">
              <a16:creationId xmlns:a16="http://schemas.microsoft.com/office/drawing/2014/main" id="{12F3D279-D265-4364-853D-21118EDAF3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0"/>
    <xdr:pic>
      <xdr:nvPicPr>
        <xdr:cNvPr id="138" name="図 137">
          <a:extLst>
            <a:ext uri="{FF2B5EF4-FFF2-40B4-BE49-F238E27FC236}">
              <a16:creationId xmlns:a16="http://schemas.microsoft.com/office/drawing/2014/main" id="{C229397B-BA93-4BCE-B7C0-43C090B327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4467"/>
    <xdr:pic>
      <xdr:nvPicPr>
        <xdr:cNvPr id="139" name="図 138">
          <a:extLst>
            <a:ext uri="{FF2B5EF4-FFF2-40B4-BE49-F238E27FC236}">
              <a16:creationId xmlns:a16="http://schemas.microsoft.com/office/drawing/2014/main" id="{D27B206C-39A4-4D38-AB1F-63033122F0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oneCellAnchor>
    <xdr:from>
      <xdr:col>5</xdr:col>
      <xdr:colOff>0</xdr:colOff>
      <xdr:row>15</xdr:row>
      <xdr:rowOff>0</xdr:rowOff>
    </xdr:from>
    <xdr:ext cx="513956" cy="0"/>
    <xdr:pic>
      <xdr:nvPicPr>
        <xdr:cNvPr id="140" name="図 139">
          <a:extLst>
            <a:ext uri="{FF2B5EF4-FFF2-40B4-BE49-F238E27FC236}">
              <a16:creationId xmlns:a16="http://schemas.microsoft.com/office/drawing/2014/main" id="{54DAE4B9-4D6C-4AA0-A5E2-DF8D1DF7BE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0"/>
    <xdr:pic>
      <xdr:nvPicPr>
        <xdr:cNvPr id="141" name="図 140">
          <a:extLst>
            <a:ext uri="{FF2B5EF4-FFF2-40B4-BE49-F238E27FC236}">
              <a16:creationId xmlns:a16="http://schemas.microsoft.com/office/drawing/2014/main" id="{09C9F81D-89CF-4661-A213-C3F8613066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0"/>
        </a:xfrm>
        <a:prstGeom prst="rect">
          <a:avLst/>
        </a:prstGeom>
      </xdr:spPr>
    </xdr:pic>
    <xdr:clientData/>
  </xdr:oneCellAnchor>
  <xdr:oneCellAnchor>
    <xdr:from>
      <xdr:col>5</xdr:col>
      <xdr:colOff>0</xdr:colOff>
      <xdr:row>15</xdr:row>
      <xdr:rowOff>0</xdr:rowOff>
    </xdr:from>
    <xdr:ext cx="513956" cy="4467"/>
    <xdr:pic>
      <xdr:nvPicPr>
        <xdr:cNvPr id="142" name="図 141">
          <a:extLst>
            <a:ext uri="{FF2B5EF4-FFF2-40B4-BE49-F238E27FC236}">
              <a16:creationId xmlns:a16="http://schemas.microsoft.com/office/drawing/2014/main" id="{29360F3C-59ED-4954-A08D-AC1EA8F19C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9193510">
          <a:off x="9180286" y="10749643"/>
          <a:ext cx="513956" cy="446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20</xdr:row>
      <xdr:rowOff>0</xdr:rowOff>
    </xdr:from>
    <xdr:to>
      <xdr:col>6</xdr:col>
      <xdr:colOff>244611</xdr:colOff>
      <xdr:row>20</xdr:row>
      <xdr:rowOff>0</xdr:rowOff>
    </xdr:to>
    <xdr:pic>
      <xdr:nvPicPr>
        <xdr:cNvPr id="2" name="図 1">
          <a:extLst>
            <a:ext uri="{FF2B5EF4-FFF2-40B4-BE49-F238E27FC236}">
              <a16:creationId xmlns:a16="http://schemas.microsoft.com/office/drawing/2014/main" id="{791D34C2-F8DB-438D-95C9-717C56F642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26880" y="30960060"/>
          <a:ext cx="863736"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20</xdr:row>
      <xdr:rowOff>0</xdr:rowOff>
    </xdr:from>
    <xdr:to>
      <xdr:col>5</xdr:col>
      <xdr:colOff>476250</xdr:colOff>
      <xdr:row>20</xdr:row>
      <xdr:rowOff>0</xdr:rowOff>
    </xdr:to>
    <xdr:pic>
      <xdr:nvPicPr>
        <xdr:cNvPr id="3" name="図 2">
          <a:extLst>
            <a:ext uri="{FF2B5EF4-FFF2-40B4-BE49-F238E27FC236}">
              <a16:creationId xmlns:a16="http://schemas.microsoft.com/office/drawing/2014/main" id="{D519C55A-93AC-45B6-9FF5-9811E945E2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326880" y="30960060"/>
          <a:ext cx="476250" cy="0"/>
        </a:xfrm>
        <a:prstGeom prst="rect">
          <a:avLst/>
        </a:prstGeom>
      </xdr:spPr>
    </xdr:pic>
    <xdr:clientData/>
  </xdr:twoCellAnchor>
  <xdr:twoCellAnchor editAs="oneCell">
    <xdr:from>
      <xdr:col>5</xdr:col>
      <xdr:colOff>0</xdr:colOff>
      <xdr:row>20</xdr:row>
      <xdr:rowOff>0</xdr:rowOff>
    </xdr:from>
    <xdr:to>
      <xdr:col>5</xdr:col>
      <xdr:colOff>476250</xdr:colOff>
      <xdr:row>20</xdr:row>
      <xdr:rowOff>0</xdr:rowOff>
    </xdr:to>
    <xdr:pic>
      <xdr:nvPicPr>
        <xdr:cNvPr id="4" name="図 3">
          <a:extLst>
            <a:ext uri="{FF2B5EF4-FFF2-40B4-BE49-F238E27FC236}">
              <a16:creationId xmlns:a16="http://schemas.microsoft.com/office/drawing/2014/main" id="{8F5F2CE3-2977-40A2-B301-C74E290071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326880" y="30960060"/>
          <a:ext cx="476250" cy="0"/>
        </a:xfrm>
        <a:prstGeom prst="rect">
          <a:avLst/>
        </a:prstGeom>
      </xdr:spPr>
    </xdr:pic>
    <xdr:clientData/>
  </xdr:twoCellAnchor>
  <xdr:twoCellAnchor editAs="oneCell">
    <xdr:from>
      <xdr:col>5</xdr:col>
      <xdr:colOff>0</xdr:colOff>
      <xdr:row>20</xdr:row>
      <xdr:rowOff>0</xdr:rowOff>
    </xdr:from>
    <xdr:to>
      <xdr:col>5</xdr:col>
      <xdr:colOff>476250</xdr:colOff>
      <xdr:row>20</xdr:row>
      <xdr:rowOff>0</xdr:rowOff>
    </xdr:to>
    <xdr:pic>
      <xdr:nvPicPr>
        <xdr:cNvPr id="5" name="図 4">
          <a:extLst>
            <a:ext uri="{FF2B5EF4-FFF2-40B4-BE49-F238E27FC236}">
              <a16:creationId xmlns:a16="http://schemas.microsoft.com/office/drawing/2014/main" id="{E77A195C-7CCE-4EDC-84F4-89934877F05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326880" y="30960060"/>
          <a:ext cx="47625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iro.wada\Documents\FLEET3\&#32076;&#36027;&#20351;&#29992;&#26126;&#32048;&#26360;\&#32076;&#36027;&#20351;&#29992;&#26126;&#32048;&#26360;_&#36939;&#34892;&#31649;&#29702;&#12398;&#39640;&#24230;&#21270;&#12395;&#23550;&#12377;&#12427;&#25903;&#25588;_&#35036;&#21161;&#29575;&#65288;&#65297;&#65295;&#65299;&#65289;&#35352;&#36617;&#20363;_ver.R7_2.0_250926&#30906;&#35469;.xlsx" TargetMode="External"/><Relationship Id="rId1" Type="http://schemas.openxmlformats.org/officeDocument/2006/relationships/externalLinkPath" Target="&#32076;&#36027;&#20351;&#29992;&#26126;&#32048;&#26360;_&#36939;&#34892;&#31649;&#29702;&#12398;&#39640;&#24230;&#21270;&#12395;&#23550;&#12377;&#12427;&#25903;&#25588;_&#35036;&#21161;&#29575;&#65288;&#65297;&#65295;&#65299;&#65289;&#35352;&#36617;&#20363;_ver.R7_2.0_250926&#30906;&#354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更新履歴"/>
      <sheetName val="運行管理記載例（補助率3分の1）"/>
      <sheetName val="(予備)運行管理の高度化（シート②）"/>
      <sheetName val="(予備)運行管理の高度化（シート③）"/>
      <sheetName val="ALL"/>
      <sheetName val="デジタコ R7【済】"/>
      <sheetName val="ドラレコ R7【済】"/>
      <sheetName val="一体型 R7【済】"/>
      <sheetName val="通信機能付一体型 R7【済】"/>
    </sheetNames>
    <sheetDataSet>
      <sheetData sheetId="0"/>
      <sheetData sheetId="1"/>
      <sheetData sheetId="2">
        <row r="70">
          <cell r="E70">
            <v>0</v>
          </cell>
        </row>
      </sheetData>
      <sheetData sheetId="3">
        <row r="70">
          <cell r="E70">
            <v>0</v>
          </cell>
        </row>
      </sheetData>
      <sheetData sheetId="4">
        <row r="2">
          <cell r="C2" t="str">
            <v>令和７年度　運行管理の高度化認定機器一覧</v>
          </cell>
        </row>
      </sheetData>
      <sheetData sheetId="5">
        <row r="6">
          <cell r="A6" t="str">
            <v>U1001</v>
          </cell>
        </row>
        <row r="7">
          <cell r="A7" t="str">
            <v>U1002</v>
          </cell>
        </row>
        <row r="8">
          <cell r="A8" t="str">
            <v>U1003</v>
          </cell>
        </row>
        <row r="9">
          <cell r="A9" t="str">
            <v>U1004</v>
          </cell>
        </row>
        <row r="10">
          <cell r="A10" t="str">
            <v>U1005</v>
          </cell>
        </row>
        <row r="11">
          <cell r="A11" t="str">
            <v>U1006</v>
          </cell>
        </row>
        <row r="12">
          <cell r="A12" t="str">
            <v>U1007</v>
          </cell>
        </row>
        <row r="13">
          <cell r="A13" t="str">
            <v>U1008</v>
          </cell>
        </row>
        <row r="14">
          <cell r="A14" t="str">
            <v>U1009</v>
          </cell>
        </row>
        <row r="15">
          <cell r="A15" t="str">
            <v>U1010</v>
          </cell>
        </row>
        <row r="16">
          <cell r="A16" t="str">
            <v>U1011</v>
          </cell>
        </row>
        <row r="17">
          <cell r="A17" t="str">
            <v>U1012</v>
          </cell>
        </row>
        <row r="18">
          <cell r="A18" t="str">
            <v>U1013</v>
          </cell>
        </row>
        <row r="19">
          <cell r="A19" t="str">
            <v>U1014</v>
          </cell>
        </row>
        <row r="20">
          <cell r="A20" t="str">
            <v>U1015</v>
          </cell>
        </row>
        <row r="21">
          <cell r="A21" t="str">
            <v>U1016</v>
          </cell>
        </row>
        <row r="22">
          <cell r="A22" t="str">
            <v>U1017</v>
          </cell>
        </row>
        <row r="23">
          <cell r="A23" t="str">
            <v>U1018</v>
          </cell>
        </row>
        <row r="24">
          <cell r="A24" t="str">
            <v>U1019</v>
          </cell>
        </row>
        <row r="25">
          <cell r="A25" t="str">
            <v>U1020</v>
          </cell>
        </row>
        <row r="26">
          <cell r="A26" t="str">
            <v>U1021</v>
          </cell>
        </row>
        <row r="27">
          <cell r="A27" t="str">
            <v>U1022</v>
          </cell>
        </row>
        <row r="28">
          <cell r="A28" t="str">
            <v>U1023</v>
          </cell>
        </row>
        <row r="29">
          <cell r="A29" t="str">
            <v>U1024</v>
          </cell>
        </row>
        <row r="30">
          <cell r="A30" t="str">
            <v>U1025</v>
          </cell>
        </row>
        <row r="31">
          <cell r="A31" t="str">
            <v>U1026</v>
          </cell>
        </row>
        <row r="32">
          <cell r="A32" t="str">
            <v>U1027</v>
          </cell>
        </row>
        <row r="33">
          <cell r="A33" t="str">
            <v>U1028</v>
          </cell>
        </row>
        <row r="34">
          <cell r="A34" t="str">
            <v>U1029</v>
          </cell>
        </row>
        <row r="35">
          <cell r="A35" t="str">
            <v>U1030</v>
          </cell>
        </row>
        <row r="36">
          <cell r="A36" t="str">
            <v>U1031</v>
          </cell>
        </row>
        <row r="37">
          <cell r="A37" t="str">
            <v>U1032</v>
          </cell>
        </row>
        <row r="38">
          <cell r="A38" t="str">
            <v>U1033</v>
          </cell>
        </row>
        <row r="39">
          <cell r="A39" t="str">
            <v>U1034</v>
          </cell>
        </row>
        <row r="40">
          <cell r="A40" t="str">
            <v>U1035</v>
          </cell>
        </row>
        <row r="41">
          <cell r="A41" t="str">
            <v>U1036</v>
          </cell>
        </row>
      </sheetData>
      <sheetData sheetId="6">
        <row r="6">
          <cell r="A6" t="str">
            <v>U2001</v>
          </cell>
        </row>
        <row r="7">
          <cell r="A7" t="str">
            <v>U2002</v>
          </cell>
        </row>
        <row r="8">
          <cell r="A8" t="str">
            <v>U2003</v>
          </cell>
        </row>
        <row r="9">
          <cell r="A9" t="str">
            <v>U2004</v>
          </cell>
        </row>
        <row r="10">
          <cell r="A10" t="str">
            <v>U2005</v>
          </cell>
        </row>
        <row r="11">
          <cell r="A11" t="str">
            <v>U2006</v>
          </cell>
        </row>
        <row r="12">
          <cell r="A12" t="str">
            <v>U2007</v>
          </cell>
        </row>
        <row r="13">
          <cell r="A13" t="str">
            <v>U2008</v>
          </cell>
        </row>
        <row r="14">
          <cell r="A14" t="str">
            <v>U2009</v>
          </cell>
        </row>
        <row r="15">
          <cell r="A15" t="str">
            <v>U2010</v>
          </cell>
        </row>
        <row r="16">
          <cell r="A16" t="str">
            <v>U2011</v>
          </cell>
        </row>
        <row r="17">
          <cell r="A17" t="str">
            <v>U2012</v>
          </cell>
        </row>
        <row r="18">
          <cell r="A18" t="str">
            <v>U2013</v>
          </cell>
        </row>
        <row r="19">
          <cell r="A19" t="str">
            <v>U2014</v>
          </cell>
        </row>
        <row r="20">
          <cell r="A20" t="str">
            <v>U2015</v>
          </cell>
        </row>
        <row r="21">
          <cell r="A21" t="str">
            <v>U2016</v>
          </cell>
        </row>
        <row r="22">
          <cell r="A22" t="str">
            <v>U2017</v>
          </cell>
        </row>
        <row r="23">
          <cell r="A23" t="str">
            <v>U2018</v>
          </cell>
        </row>
        <row r="24">
          <cell r="A24" t="str">
            <v>U2019</v>
          </cell>
        </row>
        <row r="25">
          <cell r="A25" t="str">
            <v>U2020</v>
          </cell>
        </row>
        <row r="26">
          <cell r="A26" t="str">
            <v>U2021</v>
          </cell>
        </row>
        <row r="27">
          <cell r="A27" t="str">
            <v>U2022</v>
          </cell>
        </row>
        <row r="28">
          <cell r="A28" t="str">
            <v>U2023</v>
          </cell>
        </row>
        <row r="29">
          <cell r="A29" t="str">
            <v>U2024</v>
          </cell>
        </row>
        <row r="30">
          <cell r="A30" t="str">
            <v>U2025</v>
          </cell>
        </row>
        <row r="31">
          <cell r="A31" t="str">
            <v>U2026</v>
          </cell>
        </row>
        <row r="32">
          <cell r="A32" t="str">
            <v>U2027</v>
          </cell>
        </row>
        <row r="33">
          <cell r="A33" t="str">
            <v>U2028</v>
          </cell>
        </row>
        <row r="34">
          <cell r="A34" t="str">
            <v>U2029</v>
          </cell>
        </row>
        <row r="35">
          <cell r="A35" t="str">
            <v>U2030</v>
          </cell>
        </row>
        <row r="36">
          <cell r="A36" t="str">
            <v>U2031</v>
          </cell>
        </row>
        <row r="37">
          <cell r="A37" t="str">
            <v>U2032</v>
          </cell>
        </row>
        <row r="38">
          <cell r="A38" t="str">
            <v>U2033</v>
          </cell>
        </row>
        <row r="39">
          <cell r="A39" t="str">
            <v>U2034</v>
          </cell>
        </row>
        <row r="40">
          <cell r="A40" t="str">
            <v>U2035</v>
          </cell>
        </row>
        <row r="41">
          <cell r="A41" t="str">
            <v>U2036</v>
          </cell>
        </row>
        <row r="42">
          <cell r="A42" t="str">
            <v>U2037</v>
          </cell>
        </row>
        <row r="43">
          <cell r="A43" t="str">
            <v>U2038</v>
          </cell>
        </row>
        <row r="44">
          <cell r="A44" t="str">
            <v>U2039</v>
          </cell>
        </row>
        <row r="45">
          <cell r="A45" t="str">
            <v>U2040</v>
          </cell>
        </row>
        <row r="46">
          <cell r="A46" t="str">
            <v>U2041</v>
          </cell>
        </row>
        <row r="47">
          <cell r="A47" t="str">
            <v>U2042</v>
          </cell>
        </row>
      </sheetData>
      <sheetData sheetId="7">
        <row r="6">
          <cell r="A6" t="str">
            <v>U3001</v>
          </cell>
        </row>
        <row r="7">
          <cell r="A7" t="str">
            <v>U3002</v>
          </cell>
        </row>
        <row r="8">
          <cell r="A8" t="str">
            <v>U3003</v>
          </cell>
        </row>
        <row r="9">
          <cell r="A9" t="str">
            <v>U3004</v>
          </cell>
        </row>
        <row r="10">
          <cell r="A10" t="str">
            <v>U3005</v>
          </cell>
        </row>
        <row r="11">
          <cell r="A11" t="str">
            <v>U3006</v>
          </cell>
        </row>
        <row r="12">
          <cell r="A12" t="str">
            <v>U3007</v>
          </cell>
        </row>
        <row r="13">
          <cell r="A13" t="str">
            <v>U3008</v>
          </cell>
        </row>
        <row r="14">
          <cell r="A14" t="str">
            <v>U3009</v>
          </cell>
        </row>
        <row r="15">
          <cell r="A15" t="str">
            <v>U3010</v>
          </cell>
        </row>
      </sheetData>
      <sheetData sheetId="8">
        <row r="6">
          <cell r="A6" t="str">
            <v>U4001</v>
          </cell>
        </row>
        <row r="7">
          <cell r="A7" t="str">
            <v>U4002</v>
          </cell>
        </row>
        <row r="8">
          <cell r="A8" t="str">
            <v>U4003</v>
          </cell>
        </row>
        <row r="9">
          <cell r="A9" t="str">
            <v>U4004</v>
          </cell>
        </row>
        <row r="10">
          <cell r="A10" t="str">
            <v>U4005</v>
          </cell>
        </row>
        <row r="11">
          <cell r="A11" t="str">
            <v>U4006</v>
          </cell>
        </row>
        <row r="12">
          <cell r="A12" t="str">
            <v>U4007</v>
          </cell>
        </row>
        <row r="13">
          <cell r="A13" t="str">
            <v>U4008</v>
          </cell>
        </row>
        <row r="14">
          <cell r="A14" t="str">
            <v>U4009</v>
          </cell>
        </row>
        <row r="15">
          <cell r="A15" t="str">
            <v>U4010</v>
          </cell>
        </row>
        <row r="16">
          <cell r="A16" t="str">
            <v>U4011</v>
          </cell>
        </row>
        <row r="17">
          <cell r="A17" t="str">
            <v>U4012</v>
          </cell>
        </row>
        <row r="18">
          <cell r="A18" t="str">
            <v>U4013</v>
          </cell>
        </row>
        <row r="19">
          <cell r="A19" t="str">
            <v>U4014</v>
          </cell>
        </row>
        <row r="20">
          <cell r="A20" t="str">
            <v>U4015</v>
          </cell>
        </row>
        <row r="21">
          <cell r="A21" t="str">
            <v>U4016</v>
          </cell>
        </row>
        <row r="22">
          <cell r="A22" t="str">
            <v>U4017</v>
          </cell>
        </row>
        <row r="23">
          <cell r="A23" t="str">
            <v>U4018</v>
          </cell>
        </row>
        <row r="24">
          <cell r="A24" t="str">
            <v>U4019</v>
          </cell>
        </row>
        <row r="25">
          <cell r="A25" t="str">
            <v>U4020</v>
          </cell>
        </row>
        <row r="26">
          <cell r="A26" t="str">
            <v>U4021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3DFB8-5B4B-402C-A88F-12D598BBA83E}">
  <sheetPr>
    <tabColor rgb="FFFFFF00"/>
    <pageSetUpPr fitToPage="1"/>
  </sheetPr>
  <dimension ref="A1:F54"/>
  <sheetViews>
    <sheetView showGridLines="0" view="pageBreakPreview" zoomScaleNormal="100" zoomScaleSheetLayoutView="100" workbookViewId="0">
      <pane ySplit="3" topLeftCell="A4" activePane="bottomLeft" state="frozen"/>
      <selection activeCell="E4" sqref="E4:E5"/>
      <selection pane="bottomLeft" activeCell="K9" sqref="K9"/>
    </sheetView>
  </sheetViews>
  <sheetFormatPr defaultColWidth="8" defaultRowHeight="13.2"/>
  <cols>
    <col min="1" max="1" width="6" style="29" customWidth="1"/>
    <col min="2" max="2" width="14.09765625" style="30" customWidth="1"/>
    <col min="3" max="3" width="14.09765625" style="29" customWidth="1"/>
    <col min="4" max="4" width="18.59765625" style="18" customWidth="1"/>
    <col min="5" max="5" width="53" style="18" customWidth="1"/>
    <col min="6" max="6" width="28.5" style="18" customWidth="1"/>
    <col min="7" max="7" width="2.3984375" style="18" customWidth="1"/>
    <col min="8" max="16384" width="8" style="18"/>
  </cols>
  <sheetData>
    <row r="1" spans="1:6" ht="16.2">
      <c r="A1" s="17" t="s">
        <v>27</v>
      </c>
      <c r="B1" s="18"/>
      <c r="C1" s="18" t="s">
        <v>28</v>
      </c>
    </row>
    <row r="2" spans="1:6">
      <c r="A2" s="18"/>
      <c r="B2" s="18"/>
      <c r="C2" s="18"/>
    </row>
    <row r="3" spans="1:6">
      <c r="A3" s="19" t="s">
        <v>29</v>
      </c>
      <c r="B3" s="19" t="s">
        <v>30</v>
      </c>
      <c r="C3" s="19" t="s">
        <v>31</v>
      </c>
      <c r="D3" s="19" t="s">
        <v>32</v>
      </c>
      <c r="E3" s="19" t="s">
        <v>33</v>
      </c>
      <c r="F3" s="19" t="s">
        <v>34</v>
      </c>
    </row>
    <row r="4" spans="1:6" ht="36" customHeight="1">
      <c r="A4" s="20" t="s">
        <v>35</v>
      </c>
      <c r="B4" s="21">
        <v>45866</v>
      </c>
      <c r="C4" s="20" t="s">
        <v>36</v>
      </c>
      <c r="D4" s="22" t="s">
        <v>37</v>
      </c>
      <c r="E4" s="23" t="s">
        <v>38</v>
      </c>
      <c r="F4" s="22"/>
    </row>
    <row r="5" spans="1:6" ht="41.1" customHeight="1">
      <c r="A5" s="24">
        <v>1</v>
      </c>
      <c r="B5" s="25">
        <v>45868</v>
      </c>
      <c r="C5" s="24" t="s">
        <v>39</v>
      </c>
      <c r="D5" s="26" t="s">
        <v>40</v>
      </c>
      <c r="E5" s="27" t="s">
        <v>41</v>
      </c>
      <c r="F5" s="28"/>
    </row>
    <row r="6" spans="1:6" ht="41.1" customHeight="1">
      <c r="A6" s="24">
        <v>2</v>
      </c>
      <c r="B6" s="25">
        <v>45868</v>
      </c>
      <c r="C6" s="24" t="s">
        <v>39</v>
      </c>
      <c r="D6" s="26" t="s">
        <v>40</v>
      </c>
      <c r="E6" s="27" t="s">
        <v>42</v>
      </c>
      <c r="F6" s="28"/>
    </row>
    <row r="7" spans="1:6" ht="41.1" customHeight="1">
      <c r="A7" s="24">
        <v>3</v>
      </c>
      <c r="B7" s="25"/>
      <c r="C7" s="24"/>
      <c r="D7" s="26"/>
      <c r="E7" s="28"/>
      <c r="F7" s="28"/>
    </row>
    <row r="8" spans="1:6" ht="41.1" customHeight="1">
      <c r="A8" s="24">
        <v>4</v>
      </c>
      <c r="B8" s="25"/>
      <c r="C8" s="24"/>
      <c r="D8" s="26"/>
      <c r="E8" s="28"/>
      <c r="F8" s="28"/>
    </row>
    <row r="9" spans="1:6" ht="41.1" customHeight="1">
      <c r="A9" s="24">
        <v>5</v>
      </c>
      <c r="B9" s="25"/>
      <c r="C9" s="24"/>
      <c r="D9" s="26"/>
      <c r="E9" s="28"/>
      <c r="F9" s="28"/>
    </row>
    <row r="10" spans="1:6" ht="41.1" customHeight="1">
      <c r="A10" s="24">
        <v>6</v>
      </c>
      <c r="B10" s="25"/>
      <c r="C10" s="24"/>
      <c r="D10" s="26"/>
      <c r="E10" s="28"/>
      <c r="F10" s="28"/>
    </row>
    <row r="11" spans="1:6" ht="41.1" customHeight="1">
      <c r="A11" s="24">
        <v>7</v>
      </c>
      <c r="B11" s="25"/>
      <c r="C11" s="24"/>
      <c r="D11" s="26"/>
      <c r="E11" s="28"/>
      <c r="F11" s="28"/>
    </row>
    <row r="12" spans="1:6" ht="41.1" customHeight="1">
      <c r="A12" s="24">
        <v>8</v>
      </c>
      <c r="B12" s="25"/>
      <c r="C12" s="24"/>
      <c r="D12" s="26"/>
      <c r="E12" s="28"/>
      <c r="F12" s="28"/>
    </row>
    <row r="13" spans="1:6" ht="41.1" customHeight="1">
      <c r="A13" s="24">
        <v>9</v>
      </c>
      <c r="B13" s="25"/>
      <c r="C13" s="24"/>
      <c r="D13" s="26"/>
      <c r="E13" s="28"/>
      <c r="F13" s="28"/>
    </row>
    <row r="14" spans="1:6" ht="41.1" customHeight="1">
      <c r="A14" s="24">
        <v>10</v>
      </c>
      <c r="B14" s="25"/>
      <c r="C14" s="24"/>
      <c r="D14" s="26"/>
      <c r="E14" s="28"/>
      <c r="F14" s="28"/>
    </row>
    <row r="15" spans="1:6" ht="41.1" customHeight="1">
      <c r="A15" s="24">
        <v>11</v>
      </c>
      <c r="B15" s="25"/>
      <c r="C15" s="24"/>
      <c r="D15" s="26"/>
      <c r="E15" s="28"/>
      <c r="F15" s="28"/>
    </row>
    <row r="16" spans="1:6" ht="41.1" customHeight="1">
      <c r="A16" s="24">
        <v>12</v>
      </c>
      <c r="B16" s="25"/>
      <c r="C16" s="24"/>
      <c r="D16" s="26"/>
      <c r="E16" s="28"/>
      <c r="F16" s="28"/>
    </row>
    <row r="17" spans="1:6" ht="41.1" customHeight="1">
      <c r="A17" s="24">
        <v>13</v>
      </c>
      <c r="B17" s="25"/>
      <c r="C17" s="24"/>
      <c r="D17" s="26"/>
      <c r="E17" s="28"/>
      <c r="F17" s="28"/>
    </row>
    <row r="18" spans="1:6" ht="41.1" customHeight="1">
      <c r="A18" s="24">
        <v>14</v>
      </c>
      <c r="B18" s="25"/>
      <c r="C18" s="24"/>
      <c r="D18" s="26"/>
      <c r="E18" s="28"/>
      <c r="F18" s="28"/>
    </row>
    <row r="19" spans="1:6" ht="41.1" customHeight="1">
      <c r="A19" s="24">
        <v>15</v>
      </c>
      <c r="B19" s="25"/>
      <c r="C19" s="24"/>
      <c r="D19" s="26"/>
      <c r="E19" s="28"/>
      <c r="F19" s="28"/>
    </row>
    <row r="20" spans="1:6" ht="41.1" customHeight="1">
      <c r="A20" s="24">
        <v>16</v>
      </c>
      <c r="B20" s="25"/>
      <c r="C20" s="24"/>
      <c r="D20" s="26"/>
      <c r="E20" s="28"/>
      <c r="F20" s="28"/>
    </row>
    <row r="21" spans="1:6" ht="41.1" customHeight="1">
      <c r="A21" s="24">
        <v>17</v>
      </c>
      <c r="B21" s="25"/>
      <c r="C21" s="24"/>
      <c r="D21" s="26"/>
      <c r="E21" s="28"/>
      <c r="F21" s="28"/>
    </row>
    <row r="22" spans="1:6" ht="41.1" customHeight="1">
      <c r="A22" s="24">
        <v>18</v>
      </c>
      <c r="B22" s="25"/>
      <c r="C22" s="24"/>
      <c r="D22" s="26"/>
      <c r="E22" s="28"/>
      <c r="F22" s="28"/>
    </row>
    <row r="23" spans="1:6" ht="41.1" customHeight="1">
      <c r="A23" s="24">
        <v>19</v>
      </c>
      <c r="B23" s="25"/>
      <c r="C23" s="24"/>
      <c r="D23" s="26"/>
      <c r="E23" s="28"/>
      <c r="F23" s="28"/>
    </row>
    <row r="24" spans="1:6" ht="41.1" customHeight="1">
      <c r="A24" s="24">
        <v>20</v>
      </c>
      <c r="B24" s="25"/>
      <c r="C24" s="24"/>
      <c r="D24" s="26"/>
      <c r="E24" s="28"/>
      <c r="F24" s="28"/>
    </row>
    <row r="25" spans="1:6" ht="41.1" customHeight="1">
      <c r="A25" s="24">
        <v>21</v>
      </c>
      <c r="B25" s="25"/>
      <c r="C25" s="24"/>
      <c r="D25" s="26"/>
      <c r="E25" s="28"/>
      <c r="F25" s="28"/>
    </row>
    <row r="26" spans="1:6" ht="41.1" customHeight="1">
      <c r="A26" s="24">
        <v>22</v>
      </c>
      <c r="B26" s="25"/>
      <c r="C26" s="24"/>
      <c r="D26" s="26"/>
      <c r="E26" s="28"/>
      <c r="F26" s="28"/>
    </row>
    <row r="27" spans="1:6" ht="41.1" customHeight="1">
      <c r="A27" s="24">
        <v>23</v>
      </c>
      <c r="B27" s="25"/>
      <c r="C27" s="24"/>
      <c r="D27" s="26"/>
      <c r="E27" s="28"/>
      <c r="F27" s="28"/>
    </row>
    <row r="28" spans="1:6" ht="41.1" customHeight="1">
      <c r="A28" s="24">
        <v>24</v>
      </c>
      <c r="B28" s="25"/>
      <c r="C28" s="24"/>
      <c r="D28" s="26"/>
      <c r="E28" s="28"/>
      <c r="F28" s="28"/>
    </row>
    <row r="29" spans="1:6" ht="41.1" customHeight="1">
      <c r="A29" s="24">
        <v>25</v>
      </c>
      <c r="B29" s="25"/>
      <c r="C29" s="24"/>
      <c r="D29" s="26"/>
      <c r="E29" s="28"/>
      <c r="F29" s="28"/>
    </row>
    <row r="30" spans="1:6" ht="41.1" customHeight="1">
      <c r="A30" s="24">
        <v>26</v>
      </c>
      <c r="B30" s="25"/>
      <c r="C30" s="24"/>
      <c r="D30" s="26"/>
      <c r="E30" s="28"/>
      <c r="F30" s="28"/>
    </row>
    <row r="31" spans="1:6" ht="41.1" customHeight="1">
      <c r="A31" s="24">
        <v>27</v>
      </c>
      <c r="B31" s="25"/>
      <c r="C31" s="24"/>
      <c r="D31" s="26"/>
      <c r="E31" s="28"/>
      <c r="F31" s="28"/>
    </row>
    <row r="32" spans="1:6" ht="41.1" customHeight="1">
      <c r="A32" s="24">
        <v>28</v>
      </c>
      <c r="B32" s="25"/>
      <c r="C32" s="24"/>
      <c r="D32" s="26"/>
      <c r="E32" s="28"/>
      <c r="F32" s="28"/>
    </row>
    <row r="33" spans="1:6" ht="41.1" customHeight="1">
      <c r="A33" s="24">
        <v>29</v>
      </c>
      <c r="B33" s="25"/>
      <c r="C33" s="24"/>
      <c r="D33" s="26"/>
      <c r="E33" s="28"/>
      <c r="F33" s="28"/>
    </row>
    <row r="34" spans="1:6" ht="41.1" customHeight="1">
      <c r="A34" s="24">
        <v>30</v>
      </c>
      <c r="B34" s="25"/>
      <c r="C34" s="24"/>
      <c r="D34" s="26"/>
      <c r="E34" s="28"/>
      <c r="F34" s="28"/>
    </row>
    <row r="35" spans="1:6" ht="41.1" customHeight="1">
      <c r="A35" s="24">
        <v>31</v>
      </c>
      <c r="B35" s="25"/>
      <c r="C35" s="24"/>
      <c r="D35" s="26"/>
      <c r="E35" s="28"/>
      <c r="F35" s="28"/>
    </row>
    <row r="36" spans="1:6" ht="41.1" customHeight="1">
      <c r="A36" s="24">
        <v>32</v>
      </c>
      <c r="B36" s="25"/>
      <c r="C36" s="24"/>
      <c r="D36" s="26"/>
      <c r="E36" s="28"/>
      <c r="F36" s="28"/>
    </row>
    <row r="37" spans="1:6" ht="41.1" customHeight="1">
      <c r="A37" s="24">
        <v>33</v>
      </c>
      <c r="B37" s="25"/>
      <c r="C37" s="24"/>
      <c r="D37" s="26"/>
      <c r="E37" s="28"/>
      <c r="F37" s="28"/>
    </row>
    <row r="38" spans="1:6" ht="41.1" customHeight="1">
      <c r="A38" s="24">
        <v>34</v>
      </c>
      <c r="B38" s="25"/>
      <c r="C38" s="24"/>
      <c r="D38" s="26"/>
      <c r="E38" s="28"/>
      <c r="F38" s="28"/>
    </row>
    <row r="39" spans="1:6" ht="41.1" customHeight="1">
      <c r="A39" s="24">
        <v>35</v>
      </c>
      <c r="B39" s="25"/>
      <c r="C39" s="24"/>
      <c r="D39" s="26"/>
      <c r="E39" s="28"/>
      <c r="F39" s="28"/>
    </row>
    <row r="40" spans="1:6" ht="41.1" customHeight="1">
      <c r="A40" s="24">
        <v>36</v>
      </c>
      <c r="B40" s="25"/>
      <c r="C40" s="24"/>
      <c r="D40" s="26"/>
      <c r="E40" s="28"/>
      <c r="F40" s="28"/>
    </row>
    <row r="41" spans="1:6" ht="41.1" customHeight="1">
      <c r="A41" s="24">
        <v>37</v>
      </c>
      <c r="B41" s="25"/>
      <c r="C41" s="24"/>
      <c r="D41" s="26"/>
      <c r="E41" s="28"/>
      <c r="F41" s="28"/>
    </row>
    <row r="42" spans="1:6" ht="41.1" customHeight="1">
      <c r="A42" s="24">
        <v>38</v>
      </c>
      <c r="B42" s="25"/>
      <c r="C42" s="24"/>
      <c r="D42" s="26"/>
      <c r="E42" s="28"/>
      <c r="F42" s="28"/>
    </row>
    <row r="43" spans="1:6" ht="41.1" customHeight="1">
      <c r="A43" s="24">
        <v>39</v>
      </c>
      <c r="B43" s="25"/>
      <c r="C43" s="24"/>
      <c r="D43" s="26"/>
      <c r="E43" s="28"/>
      <c r="F43" s="28"/>
    </row>
    <row r="44" spans="1:6" ht="41.1" customHeight="1">
      <c r="A44" s="24">
        <v>40</v>
      </c>
      <c r="B44" s="25"/>
      <c r="C44" s="24"/>
      <c r="D44" s="26"/>
      <c r="E44" s="28"/>
      <c r="F44" s="28"/>
    </row>
    <row r="45" spans="1:6" ht="41.1" customHeight="1">
      <c r="A45" s="24">
        <v>41</v>
      </c>
      <c r="B45" s="25"/>
      <c r="C45" s="24"/>
      <c r="D45" s="26"/>
      <c r="E45" s="28"/>
      <c r="F45" s="28"/>
    </row>
    <row r="46" spans="1:6" ht="41.1" customHeight="1">
      <c r="A46" s="24">
        <v>42</v>
      </c>
      <c r="B46" s="25"/>
      <c r="C46" s="24"/>
      <c r="D46" s="26"/>
      <c r="E46" s="28"/>
      <c r="F46" s="28"/>
    </row>
    <row r="47" spans="1:6" ht="41.1" customHeight="1">
      <c r="A47" s="24">
        <v>43</v>
      </c>
      <c r="B47" s="25"/>
      <c r="C47" s="24"/>
      <c r="D47" s="26"/>
      <c r="E47" s="28"/>
      <c r="F47" s="28"/>
    </row>
    <row r="48" spans="1:6" ht="41.1" customHeight="1">
      <c r="A48" s="24">
        <v>44</v>
      </c>
      <c r="B48" s="25"/>
      <c r="C48" s="24"/>
      <c r="D48" s="26"/>
      <c r="E48" s="28"/>
      <c r="F48" s="28"/>
    </row>
    <row r="49" spans="1:6" ht="41.1" customHeight="1">
      <c r="A49" s="24">
        <v>45</v>
      </c>
      <c r="B49" s="25"/>
      <c r="C49" s="24"/>
      <c r="D49" s="26"/>
      <c r="E49" s="28"/>
      <c r="F49" s="28"/>
    </row>
    <row r="50" spans="1:6" ht="41.1" customHeight="1">
      <c r="A50" s="24">
        <v>46</v>
      </c>
      <c r="B50" s="25"/>
      <c r="C50" s="24"/>
      <c r="D50" s="26"/>
      <c r="E50" s="28"/>
      <c r="F50" s="28"/>
    </row>
    <row r="51" spans="1:6" ht="41.1" customHeight="1">
      <c r="A51" s="24">
        <v>47</v>
      </c>
      <c r="B51" s="25"/>
      <c r="C51" s="24"/>
      <c r="D51" s="26"/>
      <c r="E51" s="28"/>
      <c r="F51" s="28"/>
    </row>
    <row r="52" spans="1:6" ht="41.1" customHeight="1">
      <c r="A52" s="24">
        <v>48</v>
      </c>
      <c r="B52" s="25"/>
      <c r="C52" s="24"/>
      <c r="D52" s="26"/>
      <c r="E52" s="28"/>
      <c r="F52" s="28"/>
    </row>
    <row r="53" spans="1:6" ht="41.1" customHeight="1">
      <c r="A53" s="24">
        <v>49</v>
      </c>
      <c r="B53" s="25"/>
      <c r="C53" s="24"/>
      <c r="D53" s="26"/>
      <c r="E53" s="28"/>
      <c r="F53" s="28"/>
    </row>
    <row r="54" spans="1:6" ht="41.1" customHeight="1">
      <c r="A54" s="24">
        <v>50</v>
      </c>
      <c r="B54" s="25"/>
      <c r="C54" s="24"/>
      <c r="D54" s="26"/>
      <c r="E54" s="28"/>
      <c r="F54" s="28"/>
    </row>
  </sheetData>
  <phoneticPr fontId="3"/>
  <pageMargins left="0.19685039370078741" right="0.19685039370078741" top="0.39370078740157483" bottom="0.59055118110236227" header="0.19685039370078741" footer="0.39370078740157483"/>
  <pageSetup paperSize="9" scale="96" fitToHeight="0" orientation="landscape" r:id="rId1"/>
  <headerFoot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3A646-AE45-4430-934D-2E817D04E512}">
  <sheetPr>
    <pageSetUpPr fitToPage="1"/>
  </sheetPr>
  <dimension ref="A2:E26"/>
  <sheetViews>
    <sheetView view="pageBreakPreview" topLeftCell="A24" zoomScale="80" zoomScaleNormal="100" zoomScaleSheetLayoutView="80" workbookViewId="0">
      <pane xSplit="2" topLeftCell="C1" activePane="topRight" state="frozen"/>
      <selection activeCell="G93" sqref="G93"/>
      <selection pane="topRight" activeCell="G93" sqref="G93"/>
    </sheetView>
  </sheetViews>
  <sheetFormatPr defaultColWidth="8.09765625" defaultRowHeight="16.2"/>
  <cols>
    <col min="1" max="1" width="6.69921875" style="31" bestFit="1" customWidth="1"/>
    <col min="2" max="2" width="23.19921875" style="32" customWidth="1"/>
    <col min="3" max="3" width="41.19921875" style="32" customWidth="1"/>
    <col min="4" max="4" width="26.296875" style="32" customWidth="1"/>
    <col min="5" max="5" width="25" style="31" customWidth="1"/>
    <col min="6" max="16384" width="8.09765625" style="31"/>
  </cols>
  <sheetData>
    <row r="2" spans="1:5" ht="23.25" customHeight="1">
      <c r="B2" s="448" t="s">
        <v>309</v>
      </c>
      <c r="C2" s="448"/>
      <c r="D2" s="448"/>
      <c r="E2" s="74"/>
    </row>
    <row r="3" spans="1:5" ht="21.75" customHeight="1">
      <c r="B3" s="36" t="s">
        <v>330</v>
      </c>
      <c r="C3" s="36"/>
      <c r="D3" s="36"/>
    </row>
    <row r="4" spans="1:5" ht="15" customHeight="1">
      <c r="A4" s="437" t="s">
        <v>45</v>
      </c>
      <c r="B4" s="438"/>
      <c r="C4" s="432" t="s">
        <v>46</v>
      </c>
      <c r="D4" s="432" t="s">
        <v>47</v>
      </c>
      <c r="E4" s="441" t="s">
        <v>48</v>
      </c>
    </row>
    <row r="5" spans="1:5">
      <c r="A5" s="439"/>
      <c r="B5" s="440"/>
      <c r="C5" s="432"/>
      <c r="D5" s="432"/>
      <c r="E5" s="441"/>
    </row>
    <row r="6" spans="1:5" ht="150" customHeight="1">
      <c r="A6" s="41" t="s">
        <v>331</v>
      </c>
      <c r="B6" s="42" t="s">
        <v>312</v>
      </c>
      <c r="C6" s="54" t="s">
        <v>313</v>
      </c>
      <c r="D6" s="44" t="s">
        <v>52</v>
      </c>
      <c r="E6" s="85"/>
    </row>
    <row r="7" spans="1:5" ht="150" customHeight="1">
      <c r="A7" s="41" t="s">
        <v>332</v>
      </c>
      <c r="B7" s="42" t="s">
        <v>315</v>
      </c>
      <c r="C7" s="49" t="s">
        <v>316</v>
      </c>
      <c r="D7" s="44" t="s">
        <v>52</v>
      </c>
      <c r="E7" s="85"/>
    </row>
    <row r="8" spans="1:5" ht="150" customHeight="1">
      <c r="A8" s="41" t="s">
        <v>333</v>
      </c>
      <c r="B8" s="44" t="s">
        <v>318</v>
      </c>
      <c r="C8" s="46" t="s">
        <v>59</v>
      </c>
      <c r="D8" s="45" t="s">
        <v>56</v>
      </c>
      <c r="E8" s="86"/>
    </row>
    <row r="9" spans="1:5" ht="150" customHeight="1">
      <c r="A9" s="41" t="s">
        <v>334</v>
      </c>
      <c r="B9" s="44" t="s">
        <v>335</v>
      </c>
      <c r="C9" s="50" t="s">
        <v>336</v>
      </c>
      <c r="D9" s="44" t="s">
        <v>337</v>
      </c>
      <c r="E9" s="85"/>
    </row>
    <row r="10" spans="1:5" ht="150" customHeight="1">
      <c r="A10" s="41" t="s">
        <v>338</v>
      </c>
      <c r="B10" s="44" t="s">
        <v>339</v>
      </c>
      <c r="C10" s="50" t="s">
        <v>340</v>
      </c>
      <c r="D10" s="44" t="s">
        <v>337</v>
      </c>
      <c r="E10" s="55"/>
    </row>
    <row r="11" spans="1:5" ht="150" customHeight="1">
      <c r="A11" s="41" t="s">
        <v>341</v>
      </c>
      <c r="B11" s="54" t="s">
        <v>342</v>
      </c>
      <c r="C11" s="49" t="s">
        <v>343</v>
      </c>
      <c r="D11" s="54" t="s">
        <v>188</v>
      </c>
      <c r="E11" s="55"/>
    </row>
    <row r="12" spans="1:5" ht="150" customHeight="1">
      <c r="A12" s="41" t="s">
        <v>344</v>
      </c>
      <c r="B12" s="54" t="s">
        <v>345</v>
      </c>
      <c r="C12" s="49" t="s">
        <v>346</v>
      </c>
      <c r="D12" s="54" t="s">
        <v>188</v>
      </c>
      <c r="E12" s="85"/>
    </row>
    <row r="13" spans="1:5" ht="163.19999999999999" customHeight="1">
      <c r="A13" s="41" t="s">
        <v>347</v>
      </c>
      <c r="B13" s="44" t="s">
        <v>72</v>
      </c>
      <c r="C13" s="49" t="s">
        <v>73</v>
      </c>
      <c r="D13" s="44" t="s">
        <v>67</v>
      </c>
      <c r="E13" s="87"/>
    </row>
    <row r="14" spans="1:5" ht="183.6" customHeight="1">
      <c r="A14" s="41" t="s">
        <v>348</v>
      </c>
      <c r="B14" s="44" t="s">
        <v>75</v>
      </c>
      <c r="C14" s="50" t="s">
        <v>76</v>
      </c>
      <c r="D14" s="44" t="s">
        <v>67</v>
      </c>
      <c r="E14" s="87"/>
    </row>
    <row r="15" spans="1:5" ht="207.6" customHeight="1">
      <c r="A15" s="41" t="s">
        <v>349</v>
      </c>
      <c r="B15" s="44" t="s">
        <v>78</v>
      </c>
      <c r="C15" s="50" t="s">
        <v>79</v>
      </c>
      <c r="D15" s="44" t="s">
        <v>67</v>
      </c>
      <c r="E15" s="88"/>
    </row>
    <row r="16" spans="1:5" ht="150" customHeight="1">
      <c r="A16" s="41" t="s">
        <v>350</v>
      </c>
      <c r="B16" s="44" t="s">
        <v>351</v>
      </c>
      <c r="C16" s="50" t="s">
        <v>352</v>
      </c>
      <c r="D16" s="54" t="s">
        <v>83</v>
      </c>
      <c r="E16" s="55"/>
    </row>
    <row r="17" spans="1:5" ht="150" customHeight="1">
      <c r="A17" s="41" t="s">
        <v>353</v>
      </c>
      <c r="B17" s="44" t="s">
        <v>354</v>
      </c>
      <c r="C17" s="50" t="s">
        <v>355</v>
      </c>
      <c r="D17" s="54" t="s">
        <v>83</v>
      </c>
      <c r="E17" s="85"/>
    </row>
    <row r="18" spans="1:5" ht="150" customHeight="1">
      <c r="A18" s="41" t="s">
        <v>356</v>
      </c>
      <c r="B18" s="44" t="s">
        <v>351</v>
      </c>
      <c r="C18" s="49" t="s">
        <v>357</v>
      </c>
      <c r="D18" s="44" t="s">
        <v>119</v>
      </c>
      <c r="E18" s="85"/>
    </row>
    <row r="19" spans="1:5" ht="150" customHeight="1">
      <c r="A19" s="41" t="s">
        <v>358</v>
      </c>
      <c r="B19" s="44" t="s">
        <v>359</v>
      </c>
      <c r="C19" s="49" t="s">
        <v>360</v>
      </c>
      <c r="D19" s="44" t="s">
        <v>130</v>
      </c>
      <c r="E19" s="85"/>
    </row>
    <row r="20" spans="1:5" ht="150" customHeight="1">
      <c r="A20" s="41" t="s">
        <v>361</v>
      </c>
      <c r="B20" s="44" t="s">
        <v>362</v>
      </c>
      <c r="C20" s="49" t="s">
        <v>360</v>
      </c>
      <c r="D20" s="44" t="s">
        <v>130</v>
      </c>
      <c r="E20" s="85"/>
    </row>
    <row r="21" spans="1:5" ht="150" customHeight="1">
      <c r="A21" s="41" t="s">
        <v>363</v>
      </c>
      <c r="B21" s="44" t="s">
        <v>364</v>
      </c>
      <c r="C21" s="50" t="s">
        <v>360</v>
      </c>
      <c r="D21" s="44" t="s">
        <v>130</v>
      </c>
      <c r="E21" s="89"/>
    </row>
    <row r="22" spans="1:5" ht="150" customHeight="1">
      <c r="A22" s="41" t="s">
        <v>365</v>
      </c>
      <c r="B22" s="44" t="s">
        <v>366</v>
      </c>
      <c r="C22" s="57" t="s">
        <v>367</v>
      </c>
      <c r="D22" s="44" t="s">
        <v>130</v>
      </c>
      <c r="E22" s="89"/>
    </row>
    <row r="23" spans="1:5" ht="150" customHeight="1">
      <c r="A23" s="41" t="s">
        <v>368</v>
      </c>
      <c r="B23" s="44" t="s">
        <v>140</v>
      </c>
      <c r="C23" s="57" t="s">
        <v>369</v>
      </c>
      <c r="D23" s="44" t="s">
        <v>130</v>
      </c>
      <c r="E23" s="89"/>
    </row>
    <row r="24" spans="1:5" ht="150" customHeight="1">
      <c r="A24" s="41" t="s">
        <v>370</v>
      </c>
      <c r="B24" s="44" t="s">
        <v>143</v>
      </c>
      <c r="C24" s="57" t="s">
        <v>371</v>
      </c>
      <c r="D24" s="44" t="s">
        <v>130</v>
      </c>
      <c r="E24" s="89"/>
    </row>
    <row r="25" spans="1:5" ht="150" customHeight="1">
      <c r="A25" s="41" t="s">
        <v>372</v>
      </c>
      <c r="B25" s="44" t="s">
        <v>160</v>
      </c>
      <c r="C25" s="50" t="s">
        <v>161</v>
      </c>
      <c r="D25" s="44" t="s">
        <v>155</v>
      </c>
      <c r="E25" s="89"/>
    </row>
    <row r="26" spans="1:5" ht="150" customHeight="1">
      <c r="A26" s="41" t="s">
        <v>373</v>
      </c>
      <c r="B26" s="44" t="s">
        <v>163</v>
      </c>
      <c r="C26" s="50" t="s">
        <v>164</v>
      </c>
      <c r="D26" s="44" t="s">
        <v>155</v>
      </c>
      <c r="E26" s="89"/>
    </row>
  </sheetData>
  <mergeCells count="5">
    <mergeCell ref="B2:D2"/>
    <mergeCell ref="A4:B5"/>
    <mergeCell ref="C4:C5"/>
    <mergeCell ref="D4:D5"/>
    <mergeCell ref="E4:E5"/>
  </mergeCells>
  <phoneticPr fontId="3"/>
  <pageMargins left="1.1023622047244095" right="0.31496062992125984" top="0.74803149606299213" bottom="0.74803149606299213" header="0.31496062992125984" footer="0.31496062992125984"/>
  <pageSetup paperSize="9" scale="65"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A5B0D-97D5-4138-952F-5532F5D95CEE}">
  <sheetPr>
    <tabColor rgb="FFFF0000"/>
    <pageSetUpPr fitToPage="1"/>
  </sheetPr>
  <dimension ref="B1:Y261"/>
  <sheetViews>
    <sheetView showGridLines="0" zoomScale="45" zoomScaleNormal="45" workbookViewId="0"/>
  </sheetViews>
  <sheetFormatPr defaultColWidth="8.59765625" defaultRowHeight="18"/>
  <cols>
    <col min="1" max="1" width="3.59765625" style="3" customWidth="1"/>
    <col min="2" max="2" width="6.69921875" style="3" customWidth="1"/>
    <col min="3" max="3" width="35.69921875" style="3" customWidth="1"/>
    <col min="4" max="10" width="30.69921875" style="3" customWidth="1"/>
    <col min="11" max="11" width="15.59765625" style="3" customWidth="1"/>
    <col min="12" max="12" width="15.59765625" style="3" hidden="1" customWidth="1"/>
    <col min="13" max="13" width="16.5" style="3" hidden="1" customWidth="1"/>
    <col min="14" max="16" width="8.59765625" style="3"/>
    <col min="17" max="17" width="13" style="3" customWidth="1"/>
    <col min="18" max="18" width="6.69921875" style="3" customWidth="1"/>
    <col min="19" max="19" width="27.8984375" style="3" customWidth="1"/>
    <col min="20" max="20" width="8.59765625" style="3"/>
    <col min="21" max="21" width="19.296875" style="3" customWidth="1"/>
    <col min="22" max="22" width="22.5" style="3" customWidth="1"/>
    <col min="23" max="24" width="8.59765625" style="3"/>
    <col min="25" max="25" width="9.8984375" style="3" customWidth="1"/>
    <col min="26" max="16384" width="8.59765625" style="3"/>
  </cols>
  <sheetData>
    <row r="1" spans="2:13" ht="27" thickBot="1">
      <c r="B1" s="1" t="s">
        <v>6</v>
      </c>
      <c r="C1" s="2"/>
      <c r="H1" s="13"/>
      <c r="I1" s="3" t="s">
        <v>21</v>
      </c>
      <c r="J1" s="259" t="s">
        <v>457</v>
      </c>
    </row>
    <row r="2" spans="2:13" ht="25.05" customHeight="1" thickTop="1">
      <c r="B2" s="4"/>
      <c r="C2" s="188" t="s">
        <v>428</v>
      </c>
      <c r="D2" s="5"/>
      <c r="E2" s="355" t="s">
        <v>22</v>
      </c>
      <c r="F2" s="357" t="s">
        <v>436</v>
      </c>
      <c r="G2" s="357"/>
      <c r="H2" s="357"/>
      <c r="I2" s="357"/>
      <c r="J2" s="358"/>
    </row>
    <row r="3" spans="2:13" ht="25.05" customHeight="1" thickBot="1">
      <c r="B3" s="6"/>
      <c r="C3" s="188" t="s">
        <v>420</v>
      </c>
      <c r="D3" s="5"/>
      <c r="E3" s="356"/>
      <c r="F3" s="359"/>
      <c r="G3" s="359"/>
      <c r="H3" s="359"/>
      <c r="I3" s="359"/>
      <c r="J3" s="360"/>
    </row>
    <row r="4" spans="2:13" ht="26.1" customHeight="1" thickTop="1" thickBot="1">
      <c r="B4" s="7" t="s">
        <v>23</v>
      </c>
      <c r="C4" s="7"/>
      <c r="D4" s="7"/>
    </row>
    <row r="5" spans="2:13" ht="26.1" customHeight="1">
      <c r="B5" s="7"/>
      <c r="C5" s="361" t="s">
        <v>16</v>
      </c>
      <c r="D5" s="8" t="s">
        <v>17</v>
      </c>
      <c r="E5" s="9" t="s">
        <v>18</v>
      </c>
      <c r="F5" s="10" t="s">
        <v>19</v>
      </c>
      <c r="G5" s="11" t="s">
        <v>20</v>
      </c>
    </row>
    <row r="6" spans="2:13" ht="34.35" customHeight="1" thickBot="1">
      <c r="B6" s="7"/>
      <c r="C6" s="362"/>
      <c r="D6" s="310"/>
      <c r="E6" s="311"/>
      <c r="F6" s="311"/>
      <c r="G6" s="312"/>
      <c r="H6" s="189"/>
    </row>
    <row r="7" spans="2:13" ht="35.4" customHeight="1" thickBot="1">
      <c r="B7" s="7"/>
      <c r="C7" s="12" t="s">
        <v>26</v>
      </c>
      <c r="D7" s="363"/>
      <c r="E7" s="364"/>
      <c r="F7" s="365"/>
      <c r="G7" s="366" t="s">
        <v>444</v>
      </c>
      <c r="H7" s="367"/>
      <c r="I7" s="367"/>
    </row>
    <row r="8" spans="2:13" ht="47.55" customHeight="1" thickTop="1" thickBot="1">
      <c r="B8" s="7"/>
      <c r="C8" s="190"/>
      <c r="D8" s="368" t="s">
        <v>437</v>
      </c>
      <c r="E8" s="369"/>
      <c r="F8" s="370"/>
      <c r="G8" s="371" t="s">
        <v>460</v>
      </c>
      <c r="H8" s="371"/>
      <c r="I8" s="371"/>
      <c r="J8" s="371"/>
    </row>
    <row r="9" spans="2:13" ht="27.45" customHeight="1" thickTop="1">
      <c r="B9" s="7"/>
      <c r="C9" s="212"/>
      <c r="D9" s="213"/>
      <c r="E9" s="213"/>
      <c r="F9" s="213"/>
      <c r="G9" s="16"/>
      <c r="H9" s="16"/>
      <c r="I9" s="16"/>
      <c r="J9" s="16"/>
    </row>
    <row r="10" spans="2:13" ht="38.4" customHeight="1" thickBot="1">
      <c r="B10" s="7" t="s">
        <v>374</v>
      </c>
      <c r="D10" s="110"/>
      <c r="E10" s="111"/>
      <c r="F10" s="111"/>
      <c r="G10" s="112"/>
    </row>
    <row r="11" spans="2:13" ht="18.45" customHeight="1">
      <c r="C11" s="372" t="s">
        <v>9</v>
      </c>
      <c r="D11" s="350" t="s">
        <v>0</v>
      </c>
      <c r="E11" s="351"/>
      <c r="F11" s="351"/>
      <c r="G11" s="351"/>
      <c r="H11" s="351"/>
      <c r="I11" s="351"/>
      <c r="J11" s="352"/>
    </row>
    <row r="12" spans="2:13" ht="85.2" customHeight="1">
      <c r="C12" s="373"/>
      <c r="D12" s="113" t="s">
        <v>375</v>
      </c>
      <c r="E12" s="113" t="s">
        <v>376</v>
      </c>
      <c r="F12" s="113" t="s">
        <v>398</v>
      </c>
      <c r="G12" s="113" t="s">
        <v>377</v>
      </c>
      <c r="H12" s="113" t="s">
        <v>378</v>
      </c>
      <c r="I12" s="113" t="s">
        <v>15</v>
      </c>
      <c r="J12" s="114" t="s">
        <v>8</v>
      </c>
      <c r="K12" s="115"/>
      <c r="L12" s="116"/>
    </row>
    <row r="13" spans="2:13" ht="73.5" customHeight="1">
      <c r="C13" s="76" t="s">
        <v>460</v>
      </c>
      <c r="D13" s="313"/>
      <c r="E13" s="100" t="s">
        <v>460</v>
      </c>
      <c r="F13" s="100" t="s">
        <v>460</v>
      </c>
      <c r="G13" s="100" t="s">
        <v>460</v>
      </c>
      <c r="H13" s="100" t="s">
        <v>460</v>
      </c>
      <c r="I13" s="314"/>
      <c r="J13" s="315"/>
      <c r="L13" s="116"/>
      <c r="M13" s="110"/>
    </row>
    <row r="14" spans="2:13" ht="73.5" customHeight="1">
      <c r="C14" s="76" t="s">
        <v>460</v>
      </c>
      <c r="D14" s="313"/>
      <c r="E14" s="100" t="s">
        <v>460</v>
      </c>
      <c r="F14" s="100" t="s">
        <v>460</v>
      </c>
      <c r="G14" s="100" t="s">
        <v>460</v>
      </c>
      <c r="H14" s="100" t="s">
        <v>460</v>
      </c>
      <c r="I14" s="314"/>
      <c r="J14" s="315"/>
    </row>
    <row r="15" spans="2:13" ht="73.5" customHeight="1">
      <c r="C15" s="76" t="s">
        <v>460</v>
      </c>
      <c r="D15" s="316"/>
      <c r="E15" s="100" t="s">
        <v>460</v>
      </c>
      <c r="F15" s="100" t="s">
        <v>460</v>
      </c>
      <c r="G15" s="100" t="s">
        <v>460</v>
      </c>
      <c r="H15" s="100" t="s">
        <v>460</v>
      </c>
      <c r="I15" s="314"/>
      <c r="J15" s="315"/>
    </row>
    <row r="16" spans="2:13" ht="73.5" customHeight="1">
      <c r="C16" s="76" t="s">
        <v>460</v>
      </c>
      <c r="D16" s="313"/>
      <c r="E16" s="100" t="s">
        <v>460</v>
      </c>
      <c r="F16" s="100" t="s">
        <v>460</v>
      </c>
      <c r="G16" s="100" t="s">
        <v>460</v>
      </c>
      <c r="H16" s="100" t="s">
        <v>460</v>
      </c>
      <c r="I16" s="314"/>
      <c r="J16" s="315"/>
    </row>
    <row r="17" spans="2:18" ht="73.5" customHeight="1">
      <c r="C17" s="76" t="s">
        <v>460</v>
      </c>
      <c r="D17" s="313"/>
      <c r="E17" s="100" t="s">
        <v>460</v>
      </c>
      <c r="F17" s="100" t="s">
        <v>460</v>
      </c>
      <c r="G17" s="100" t="s">
        <v>460</v>
      </c>
      <c r="H17" s="100" t="s">
        <v>460</v>
      </c>
      <c r="I17" s="314"/>
      <c r="J17" s="315"/>
    </row>
    <row r="18" spans="2:18" ht="73.5" customHeight="1">
      <c r="C18" s="76" t="s">
        <v>460</v>
      </c>
      <c r="D18" s="316"/>
      <c r="E18" s="100" t="s">
        <v>460</v>
      </c>
      <c r="F18" s="100" t="s">
        <v>460</v>
      </c>
      <c r="G18" s="100" t="s">
        <v>460</v>
      </c>
      <c r="H18" s="100" t="s">
        <v>460</v>
      </c>
      <c r="I18" s="314"/>
      <c r="J18" s="315"/>
      <c r="R18" s="13"/>
    </row>
    <row r="19" spans="2:18" ht="73.5" customHeight="1" thickBot="1">
      <c r="C19" s="260" t="s">
        <v>460</v>
      </c>
      <c r="D19" s="317"/>
      <c r="E19" s="262" t="s">
        <v>460</v>
      </c>
      <c r="F19" s="262" t="s">
        <v>460</v>
      </c>
      <c r="G19" s="262" t="s">
        <v>460</v>
      </c>
      <c r="H19" s="262" t="s">
        <v>460</v>
      </c>
      <c r="I19" s="318"/>
      <c r="J19" s="319"/>
      <c r="R19" s="13"/>
    </row>
    <row r="20" spans="2:18" ht="73.5" customHeight="1" thickTop="1">
      <c r="B20" s="374" t="s">
        <v>459</v>
      </c>
      <c r="C20" s="268" t="s">
        <v>460</v>
      </c>
      <c r="D20" s="320"/>
      <c r="E20" s="270" t="s">
        <v>460</v>
      </c>
      <c r="F20" s="270" t="s">
        <v>460</v>
      </c>
      <c r="G20" s="270" t="s">
        <v>460</v>
      </c>
      <c r="H20" s="270" t="s">
        <v>460</v>
      </c>
      <c r="I20" s="321"/>
      <c r="J20" s="322"/>
      <c r="L20" s="179" t="s">
        <v>403</v>
      </c>
      <c r="M20" s="151">
        <v>0</v>
      </c>
      <c r="R20" s="13"/>
    </row>
    <row r="21" spans="2:18" ht="73.5" customHeight="1">
      <c r="B21" s="374"/>
      <c r="C21" s="273" t="s">
        <v>460</v>
      </c>
      <c r="D21" s="316"/>
      <c r="E21" s="100" t="s">
        <v>460</v>
      </c>
      <c r="F21" s="100" t="s">
        <v>460</v>
      </c>
      <c r="G21" s="100" t="s">
        <v>460</v>
      </c>
      <c r="H21" s="100" t="s">
        <v>460</v>
      </c>
      <c r="I21" s="314"/>
      <c r="J21" s="323"/>
      <c r="L21" s="180" t="s">
        <v>404</v>
      </c>
      <c r="M21" s="151">
        <v>0</v>
      </c>
      <c r="R21" s="13"/>
    </row>
    <row r="22" spans="2:18" ht="73.5" customHeight="1" thickBot="1">
      <c r="B22" s="374"/>
      <c r="C22" s="275" t="s">
        <v>460</v>
      </c>
      <c r="D22" s="324"/>
      <c r="E22" s="277" t="s">
        <v>460</v>
      </c>
      <c r="F22" s="277" t="s">
        <v>460</v>
      </c>
      <c r="G22" s="277" t="s">
        <v>460</v>
      </c>
      <c r="H22" s="277" t="s">
        <v>460</v>
      </c>
      <c r="I22" s="325"/>
      <c r="J22" s="326"/>
      <c r="L22" s="180" t="s">
        <v>405</v>
      </c>
      <c r="M22" s="151">
        <v>0</v>
      </c>
    </row>
    <row r="23" spans="2:18" ht="73.5" customHeight="1" thickTop="1" thickBot="1">
      <c r="B23" s="7" t="s">
        <v>7</v>
      </c>
      <c r="C23" s="263">
        <v>0</v>
      </c>
      <c r="D23" s="264"/>
      <c r="E23" s="265"/>
      <c r="F23" s="265"/>
      <c r="G23" s="264"/>
      <c r="H23" s="266"/>
      <c r="I23" s="267"/>
      <c r="J23" s="267"/>
      <c r="L23" s="179" t="s">
        <v>406</v>
      </c>
      <c r="M23" s="151">
        <v>0</v>
      </c>
    </row>
    <row r="24" spans="2:18" ht="157.80000000000001" customHeight="1">
      <c r="C24" s="77"/>
      <c r="D24" s="117"/>
      <c r="E24" s="118"/>
      <c r="F24" s="119"/>
      <c r="G24" s="120"/>
      <c r="H24" s="121"/>
      <c r="I24" s="121"/>
    </row>
    <row r="25" spans="2:18" ht="30" customHeight="1" thickBot="1">
      <c r="B25" s="122" t="s">
        <v>379</v>
      </c>
      <c r="C25" s="78"/>
      <c r="D25" s="123"/>
      <c r="E25" s="124"/>
      <c r="F25" s="125"/>
      <c r="G25" s="126"/>
      <c r="H25" s="127"/>
      <c r="I25" s="127"/>
    </row>
    <row r="26" spans="2:18" ht="30" customHeight="1" thickBot="1">
      <c r="C26" s="128" t="s">
        <v>380</v>
      </c>
      <c r="D26" s="375" t="s">
        <v>460</v>
      </c>
      <c r="E26" s="376"/>
      <c r="F26" s="376"/>
      <c r="G26" s="129"/>
      <c r="H26" s="127"/>
      <c r="I26" s="127"/>
    </row>
    <row r="27" spans="2:18" ht="30" customHeight="1" thickBot="1">
      <c r="C27" s="130" t="s">
        <v>381</v>
      </c>
      <c r="E27" s="131"/>
      <c r="F27" s="131"/>
      <c r="G27" s="126"/>
      <c r="H27" s="127"/>
      <c r="I27" s="127"/>
    </row>
    <row r="28" spans="2:18" ht="30" customHeight="1" thickBot="1">
      <c r="C28" s="132" t="s">
        <v>382</v>
      </c>
      <c r="D28" s="377" t="s">
        <v>460</v>
      </c>
      <c r="E28" s="378"/>
      <c r="F28" s="379"/>
      <c r="I28" s="127"/>
    </row>
    <row r="29" spans="2:18" ht="30" customHeight="1" thickBot="1">
      <c r="B29" s="122"/>
      <c r="C29" s="79"/>
      <c r="D29" s="130"/>
      <c r="E29" s="133"/>
      <c r="F29" s="134"/>
      <c r="G29" s="126"/>
      <c r="H29" s="127"/>
      <c r="I29" s="127"/>
    </row>
    <row r="30" spans="2:18" ht="18.45" customHeight="1">
      <c r="C30" s="382" t="s">
        <v>9</v>
      </c>
      <c r="D30" s="350" t="s">
        <v>383</v>
      </c>
      <c r="E30" s="351"/>
      <c r="F30" s="351"/>
      <c r="G30" s="351"/>
      <c r="H30" s="351"/>
      <c r="I30" s="351"/>
      <c r="J30" s="352"/>
    </row>
    <row r="31" spans="2:18" ht="93" customHeight="1">
      <c r="C31" s="383"/>
      <c r="D31" s="205" t="s">
        <v>438</v>
      </c>
      <c r="E31" s="205" t="s">
        <v>445</v>
      </c>
      <c r="F31" s="174" t="s">
        <v>398</v>
      </c>
      <c r="G31" s="353" t="s">
        <v>439</v>
      </c>
      <c r="H31" s="354"/>
      <c r="I31" s="171" t="s">
        <v>419</v>
      </c>
      <c r="J31" s="114" t="s">
        <v>8</v>
      </c>
      <c r="K31" s="116"/>
      <c r="L31" s="116"/>
    </row>
    <row r="32" spans="2:18" ht="30" customHeight="1">
      <c r="C32" s="76" t="s">
        <v>460</v>
      </c>
      <c r="D32" s="327"/>
      <c r="E32" s="328"/>
      <c r="F32" s="173" t="s">
        <v>460</v>
      </c>
      <c r="G32" s="380"/>
      <c r="H32" s="381"/>
      <c r="I32" s="314"/>
      <c r="J32" s="315"/>
    </row>
    <row r="33" spans="3:10" ht="30" customHeight="1">
      <c r="C33" s="76" t="s">
        <v>460</v>
      </c>
      <c r="D33" s="329"/>
      <c r="E33" s="328"/>
      <c r="F33" s="173" t="s">
        <v>460</v>
      </c>
      <c r="G33" s="380"/>
      <c r="H33" s="381"/>
      <c r="I33" s="314"/>
      <c r="J33" s="315"/>
    </row>
    <row r="34" spans="3:10" ht="30" hidden="1" customHeight="1">
      <c r="C34" s="76" t="s">
        <v>460</v>
      </c>
      <c r="D34" s="329"/>
      <c r="E34" s="328"/>
      <c r="F34" s="173" t="s">
        <v>460</v>
      </c>
      <c r="G34" s="380"/>
      <c r="H34" s="381"/>
      <c r="I34" s="314"/>
      <c r="J34" s="315"/>
    </row>
    <row r="35" spans="3:10" ht="30" hidden="1" customHeight="1">
      <c r="C35" s="76" t="s">
        <v>460</v>
      </c>
      <c r="D35" s="327"/>
      <c r="E35" s="328"/>
      <c r="F35" s="173" t="s">
        <v>460</v>
      </c>
      <c r="G35" s="380"/>
      <c r="H35" s="381"/>
      <c r="I35" s="314"/>
      <c r="J35" s="315"/>
    </row>
    <row r="36" spans="3:10" ht="30" hidden="1" customHeight="1">
      <c r="C36" s="76" t="s">
        <v>460</v>
      </c>
      <c r="D36" s="327"/>
      <c r="E36" s="328"/>
      <c r="F36" s="173" t="s">
        <v>460</v>
      </c>
      <c r="G36" s="380"/>
      <c r="H36" s="381"/>
      <c r="I36" s="314"/>
      <c r="J36" s="315"/>
    </row>
    <row r="37" spans="3:10" ht="30" hidden="1" customHeight="1">
      <c r="C37" s="76" t="s">
        <v>460</v>
      </c>
      <c r="D37" s="329"/>
      <c r="E37" s="328"/>
      <c r="F37" s="173" t="s">
        <v>460</v>
      </c>
      <c r="G37" s="380"/>
      <c r="H37" s="381"/>
      <c r="I37" s="314"/>
      <c r="J37" s="315"/>
    </row>
    <row r="38" spans="3:10" ht="30" hidden="1" customHeight="1">
      <c r="C38" s="76" t="s">
        <v>460</v>
      </c>
      <c r="D38" s="329"/>
      <c r="E38" s="328"/>
      <c r="F38" s="173" t="s">
        <v>460</v>
      </c>
      <c r="G38" s="380"/>
      <c r="H38" s="381"/>
      <c r="I38" s="314"/>
      <c r="J38" s="315"/>
    </row>
    <row r="39" spans="3:10" ht="30" hidden="1" customHeight="1">
      <c r="C39" s="76" t="s">
        <v>460</v>
      </c>
      <c r="D39" s="327"/>
      <c r="E39" s="328"/>
      <c r="F39" s="173" t="s">
        <v>460</v>
      </c>
      <c r="G39" s="380"/>
      <c r="H39" s="381"/>
      <c r="I39" s="314"/>
      <c r="J39" s="315"/>
    </row>
    <row r="40" spans="3:10" ht="30" hidden="1" customHeight="1">
      <c r="C40" s="76" t="s">
        <v>460</v>
      </c>
      <c r="D40" s="327"/>
      <c r="E40" s="328"/>
      <c r="F40" s="173" t="s">
        <v>460</v>
      </c>
      <c r="G40" s="380"/>
      <c r="H40" s="381"/>
      <c r="I40" s="314"/>
      <c r="J40" s="315"/>
    </row>
    <row r="41" spans="3:10" ht="30" hidden="1" customHeight="1">
      <c r="C41" s="76" t="s">
        <v>460</v>
      </c>
      <c r="D41" s="329"/>
      <c r="E41" s="328"/>
      <c r="F41" s="173" t="s">
        <v>460</v>
      </c>
      <c r="G41" s="380"/>
      <c r="H41" s="381"/>
      <c r="I41" s="314"/>
      <c r="J41" s="315"/>
    </row>
    <row r="42" spans="3:10" ht="30" hidden="1" customHeight="1">
      <c r="C42" s="76" t="s">
        <v>460</v>
      </c>
      <c r="D42" s="329"/>
      <c r="E42" s="328"/>
      <c r="F42" s="173" t="s">
        <v>460</v>
      </c>
      <c r="G42" s="380"/>
      <c r="H42" s="381"/>
      <c r="I42" s="314"/>
      <c r="J42" s="315"/>
    </row>
    <row r="43" spans="3:10" ht="30" hidden="1" customHeight="1">
      <c r="C43" s="76" t="s">
        <v>460</v>
      </c>
      <c r="D43" s="327"/>
      <c r="E43" s="328"/>
      <c r="F43" s="173" t="s">
        <v>460</v>
      </c>
      <c r="G43" s="380"/>
      <c r="H43" s="381"/>
      <c r="I43" s="314"/>
      <c r="J43" s="315"/>
    </row>
    <row r="44" spans="3:10" ht="30" hidden="1" customHeight="1">
      <c r="C44" s="76" t="s">
        <v>460</v>
      </c>
      <c r="D44" s="329"/>
      <c r="E44" s="328"/>
      <c r="F44" s="173" t="s">
        <v>460</v>
      </c>
      <c r="G44" s="380"/>
      <c r="H44" s="381"/>
      <c r="I44" s="314"/>
      <c r="J44" s="315"/>
    </row>
    <row r="45" spans="3:10" ht="30" hidden="1" customHeight="1">
      <c r="C45" s="76" t="s">
        <v>460</v>
      </c>
      <c r="D45" s="329"/>
      <c r="E45" s="328"/>
      <c r="F45" s="173" t="s">
        <v>460</v>
      </c>
      <c r="G45" s="380"/>
      <c r="H45" s="381"/>
      <c r="I45" s="314"/>
      <c r="J45" s="315"/>
    </row>
    <row r="46" spans="3:10" ht="30" hidden="1" customHeight="1">
      <c r="C46" s="76" t="s">
        <v>460</v>
      </c>
      <c r="D46" s="327"/>
      <c r="E46" s="328"/>
      <c r="F46" s="173" t="s">
        <v>460</v>
      </c>
      <c r="G46" s="380"/>
      <c r="H46" s="381"/>
      <c r="I46" s="314"/>
      <c r="J46" s="315"/>
    </row>
    <row r="47" spans="3:10" ht="30" hidden="1" customHeight="1">
      <c r="C47" s="76" t="s">
        <v>460</v>
      </c>
      <c r="D47" s="327"/>
      <c r="E47" s="328"/>
      <c r="F47" s="173" t="s">
        <v>460</v>
      </c>
      <c r="G47" s="380"/>
      <c r="H47" s="381"/>
      <c r="I47" s="314"/>
      <c r="J47" s="315"/>
    </row>
    <row r="48" spans="3:10" ht="30" hidden="1" customHeight="1">
      <c r="C48" s="76" t="s">
        <v>460</v>
      </c>
      <c r="D48" s="329"/>
      <c r="E48" s="328"/>
      <c r="F48" s="173" t="s">
        <v>460</v>
      </c>
      <c r="G48" s="380"/>
      <c r="H48" s="381"/>
      <c r="I48" s="314"/>
      <c r="J48" s="315"/>
    </row>
    <row r="49" spans="2:12" ht="30" hidden="1" customHeight="1">
      <c r="C49" s="76" t="s">
        <v>460</v>
      </c>
      <c r="D49" s="329"/>
      <c r="E49" s="328"/>
      <c r="F49" s="173" t="s">
        <v>460</v>
      </c>
      <c r="G49" s="380"/>
      <c r="H49" s="381"/>
      <c r="I49" s="314"/>
      <c r="J49" s="315"/>
    </row>
    <row r="50" spans="2:12" ht="30" hidden="1" customHeight="1">
      <c r="C50" s="76" t="s">
        <v>460</v>
      </c>
      <c r="D50" s="327"/>
      <c r="E50" s="328"/>
      <c r="F50" s="173" t="s">
        <v>460</v>
      </c>
      <c r="G50" s="380"/>
      <c r="H50" s="381"/>
      <c r="I50" s="314"/>
      <c r="J50" s="315"/>
    </row>
    <row r="51" spans="2:12" ht="30" hidden="1" customHeight="1">
      <c r="C51" s="76" t="s">
        <v>460</v>
      </c>
      <c r="D51" s="329"/>
      <c r="E51" s="328"/>
      <c r="F51" s="173" t="s">
        <v>460</v>
      </c>
      <c r="G51" s="380"/>
      <c r="H51" s="381"/>
      <c r="I51" s="314"/>
      <c r="J51" s="315"/>
    </row>
    <row r="52" spans="2:12" ht="30" hidden="1" customHeight="1">
      <c r="C52" s="76" t="s">
        <v>460</v>
      </c>
      <c r="D52" s="329"/>
      <c r="E52" s="328"/>
      <c r="F52" s="173" t="s">
        <v>460</v>
      </c>
      <c r="G52" s="380"/>
      <c r="H52" s="381"/>
      <c r="I52" s="314"/>
      <c r="J52" s="315"/>
    </row>
    <row r="53" spans="2:12" ht="30" hidden="1" customHeight="1">
      <c r="C53" s="76" t="s">
        <v>460</v>
      </c>
      <c r="D53" s="327"/>
      <c r="E53" s="328"/>
      <c r="F53" s="173" t="s">
        <v>460</v>
      </c>
      <c r="G53" s="380"/>
      <c r="H53" s="381"/>
      <c r="I53" s="314"/>
      <c r="J53" s="315"/>
    </row>
    <row r="54" spans="2:12" ht="30" hidden="1" customHeight="1">
      <c r="C54" s="76" t="s">
        <v>460</v>
      </c>
      <c r="D54" s="327"/>
      <c r="E54" s="328"/>
      <c r="F54" s="173" t="s">
        <v>460</v>
      </c>
      <c r="G54" s="380"/>
      <c r="H54" s="381"/>
      <c r="I54" s="314"/>
      <c r="J54" s="315"/>
    </row>
    <row r="55" spans="2:12" ht="30" hidden="1" customHeight="1">
      <c r="C55" s="76" t="s">
        <v>460</v>
      </c>
      <c r="D55" s="329"/>
      <c r="E55" s="328"/>
      <c r="F55" s="173" t="s">
        <v>460</v>
      </c>
      <c r="G55" s="380"/>
      <c r="H55" s="381"/>
      <c r="I55" s="314"/>
      <c r="J55" s="315"/>
    </row>
    <row r="56" spans="2:12" ht="30" customHeight="1" thickBot="1">
      <c r="C56" s="260" t="s">
        <v>460</v>
      </c>
      <c r="D56" s="330"/>
      <c r="E56" s="331"/>
      <c r="F56" s="282" t="s">
        <v>460</v>
      </c>
      <c r="G56" s="386"/>
      <c r="H56" s="387"/>
      <c r="I56" s="332"/>
      <c r="J56" s="333"/>
    </row>
    <row r="57" spans="2:12" ht="30" customHeight="1" thickTop="1">
      <c r="B57" s="374" t="s">
        <v>459</v>
      </c>
      <c r="C57" s="268" t="s">
        <v>460</v>
      </c>
      <c r="D57" s="334"/>
      <c r="E57" s="335"/>
      <c r="F57" s="270" t="s">
        <v>460</v>
      </c>
      <c r="G57" s="388"/>
      <c r="H57" s="389"/>
      <c r="I57" s="321"/>
      <c r="J57" s="322"/>
    </row>
    <row r="58" spans="2:12" ht="30" customHeight="1">
      <c r="B58" s="374"/>
      <c r="C58" s="273" t="s">
        <v>460</v>
      </c>
      <c r="D58" s="329"/>
      <c r="E58" s="328"/>
      <c r="F58" s="173" t="s">
        <v>460</v>
      </c>
      <c r="G58" s="380"/>
      <c r="H58" s="381"/>
      <c r="I58" s="314"/>
      <c r="J58" s="323"/>
    </row>
    <row r="59" spans="2:12" ht="30" customHeight="1">
      <c r="B59" s="374"/>
      <c r="C59" s="273" t="s">
        <v>460</v>
      </c>
      <c r="D59" s="327"/>
      <c r="E59" s="328"/>
      <c r="F59" s="173" t="s">
        <v>460</v>
      </c>
      <c r="G59" s="380"/>
      <c r="H59" s="381"/>
      <c r="I59" s="314"/>
      <c r="J59" s="323"/>
    </row>
    <row r="60" spans="2:12" ht="30" customHeight="1">
      <c r="B60" s="374"/>
      <c r="C60" s="273" t="s">
        <v>460</v>
      </c>
      <c r="D60" s="329"/>
      <c r="E60" s="328"/>
      <c r="F60" s="173" t="s">
        <v>460</v>
      </c>
      <c r="G60" s="380"/>
      <c r="H60" s="381"/>
      <c r="I60" s="314"/>
      <c r="J60" s="323"/>
    </row>
    <row r="61" spans="2:12" ht="30" customHeight="1" thickBot="1">
      <c r="B61" s="374"/>
      <c r="C61" s="275" t="s">
        <v>460</v>
      </c>
      <c r="D61" s="336"/>
      <c r="E61" s="337"/>
      <c r="F61" s="291" t="s">
        <v>460</v>
      </c>
      <c r="G61" s="390"/>
      <c r="H61" s="391"/>
      <c r="I61" s="325"/>
      <c r="J61" s="326"/>
    </row>
    <row r="62" spans="2:12" ht="61.8" hidden="1" customHeight="1">
      <c r="C62" s="283"/>
      <c r="D62" s="284" t="s">
        <v>421</v>
      </c>
      <c r="E62" s="198" t="s">
        <v>434</v>
      </c>
      <c r="F62" s="198" t="s">
        <v>433</v>
      </c>
      <c r="G62" s="392" t="s">
        <v>435</v>
      </c>
      <c r="H62" s="393"/>
      <c r="I62" s="308"/>
      <c r="J62" s="309"/>
    </row>
    <row r="63" spans="2:12" ht="37.799999999999997" customHeight="1" thickTop="1">
      <c r="C63" s="187" t="s">
        <v>460</v>
      </c>
      <c r="D63" s="191" t="s">
        <v>421</v>
      </c>
      <c r="E63" s="175" t="s">
        <v>399</v>
      </c>
      <c r="F63" s="175" t="s">
        <v>400</v>
      </c>
      <c r="G63" s="394" t="s">
        <v>422</v>
      </c>
      <c r="H63" s="395"/>
      <c r="I63" s="314"/>
      <c r="J63" s="315"/>
      <c r="L63" s="5"/>
    </row>
    <row r="64" spans="2:12" ht="40.799999999999997" customHeight="1">
      <c r="C64" s="187" t="s">
        <v>460</v>
      </c>
      <c r="D64" s="191" t="s">
        <v>421</v>
      </c>
      <c r="E64" s="176" t="s">
        <v>399</v>
      </c>
      <c r="F64" s="176" t="s">
        <v>392</v>
      </c>
      <c r="G64" s="394" t="s">
        <v>423</v>
      </c>
      <c r="H64" s="395"/>
      <c r="I64" s="314"/>
      <c r="J64" s="315"/>
    </row>
    <row r="65" spans="2:13" ht="38.4" customHeight="1">
      <c r="C65" s="187" t="s">
        <v>460</v>
      </c>
      <c r="D65" s="191" t="s">
        <v>421</v>
      </c>
      <c r="E65" s="135" t="s">
        <v>399</v>
      </c>
      <c r="F65" s="135" t="s">
        <v>401</v>
      </c>
      <c r="G65" s="396" t="s">
        <v>424</v>
      </c>
      <c r="H65" s="397"/>
      <c r="I65" s="314"/>
      <c r="J65" s="315"/>
    </row>
    <row r="66" spans="2:13" ht="45" customHeight="1" thickBot="1">
      <c r="C66" s="80" t="s">
        <v>460</v>
      </c>
      <c r="D66" s="191" t="s">
        <v>421</v>
      </c>
      <c r="E66" s="135" t="s">
        <v>399</v>
      </c>
      <c r="F66" s="135" t="s">
        <v>396</v>
      </c>
      <c r="G66" s="396" t="s">
        <v>425</v>
      </c>
      <c r="H66" s="397"/>
      <c r="I66" s="318"/>
      <c r="J66" s="319"/>
    </row>
    <row r="67" spans="2:13" ht="30" customHeight="1" thickBot="1">
      <c r="B67" s="136" t="s">
        <v>7</v>
      </c>
      <c r="C67" s="81">
        <v>0</v>
      </c>
      <c r="D67" s="102"/>
      <c r="E67" s="103"/>
      <c r="F67" s="104"/>
      <c r="G67" s="101"/>
      <c r="H67" s="101"/>
      <c r="I67" s="105"/>
      <c r="J67" s="106"/>
      <c r="K67" s="384"/>
      <c r="L67" s="385"/>
      <c r="M67" s="385"/>
    </row>
    <row r="68" spans="2:13" ht="18.45" customHeight="1">
      <c r="C68" s="137"/>
      <c r="D68" s="137"/>
      <c r="F68" s="112"/>
      <c r="G68" s="112"/>
    </row>
    <row r="69" spans="2:13" ht="16.5" customHeight="1">
      <c r="B69" s="136"/>
      <c r="C69" s="79"/>
      <c r="D69" s="138"/>
      <c r="F69" s="139"/>
      <c r="G69" s="139"/>
    </row>
    <row r="70" spans="2:13" ht="30" customHeight="1">
      <c r="C70" s="398" t="s">
        <v>440</v>
      </c>
      <c r="D70" s="398"/>
      <c r="E70" s="214">
        <v>0</v>
      </c>
      <c r="F70" s="140" t="s">
        <v>10</v>
      </c>
      <c r="G70" s="112"/>
    </row>
    <row r="71" spans="2:13" ht="36" customHeight="1">
      <c r="C71" s="398" t="s">
        <v>441</v>
      </c>
      <c r="D71" s="398"/>
      <c r="E71" s="214">
        <v>0</v>
      </c>
      <c r="F71" s="140" t="s">
        <v>10</v>
      </c>
      <c r="G71" s="112"/>
    </row>
    <row r="72" spans="2:13" ht="26.4">
      <c r="C72" s="206"/>
      <c r="E72" s="218" t="s">
        <v>451</v>
      </c>
      <c r="F72" s="221"/>
      <c r="G72" s="112"/>
    </row>
    <row r="73" spans="2:13" ht="36" customHeight="1">
      <c r="B73" s="7"/>
      <c r="C73" s="141"/>
      <c r="D73" s="141"/>
      <c r="E73" s="141"/>
      <c r="F73" s="109"/>
      <c r="G73" s="16"/>
      <c r="H73" s="16"/>
      <c r="I73" s="16"/>
      <c r="J73" s="16"/>
    </row>
    <row r="74" spans="2:13">
      <c r="B74" s="7" t="s">
        <v>24</v>
      </c>
      <c r="F74" s="112"/>
    </row>
    <row r="75" spans="2:13" hidden="1">
      <c r="B75" s="7"/>
      <c r="F75" s="112"/>
    </row>
    <row r="76" spans="2:13" hidden="1">
      <c r="B76" s="7"/>
      <c r="C76" s="202" t="s">
        <v>430</v>
      </c>
      <c r="D76" s="203"/>
      <c r="F76" s="112"/>
    </row>
    <row r="77" spans="2:13" hidden="1">
      <c r="B77" s="7"/>
      <c r="C77" s="204" t="s">
        <v>431</v>
      </c>
      <c r="D77" s="199"/>
      <c r="F77" s="112"/>
    </row>
    <row r="78" spans="2:13" hidden="1">
      <c r="B78" s="7"/>
      <c r="C78" s="204" t="s">
        <v>432</v>
      </c>
      <c r="D78" s="200"/>
      <c r="F78" s="112"/>
    </row>
    <row r="79" spans="2:13" hidden="1">
      <c r="B79" s="7"/>
      <c r="C79" s="204" t="s">
        <v>12</v>
      </c>
      <c r="D79" s="201"/>
      <c r="F79" s="112"/>
    </row>
    <row r="80" spans="2:13" hidden="1">
      <c r="B80" s="7"/>
      <c r="C80" s="203"/>
      <c r="D80" s="202" t="s">
        <v>415</v>
      </c>
      <c r="F80" s="112"/>
    </row>
    <row r="81" spans="2:23" hidden="1">
      <c r="B81" s="7"/>
      <c r="C81" s="202"/>
      <c r="D81" s="202" t="s">
        <v>416</v>
      </c>
      <c r="F81" s="112"/>
      <c r="G81" s="112"/>
    </row>
    <row r="82" spans="2:23" hidden="1">
      <c r="B82" s="7"/>
      <c r="C82" s="202"/>
      <c r="D82" s="202"/>
      <c r="F82" s="112"/>
      <c r="G82" s="112"/>
    </row>
    <row r="83" spans="2:23">
      <c r="B83" s="7"/>
      <c r="C83" s="3" t="s">
        <v>407</v>
      </c>
      <c r="E83" s="142"/>
      <c r="F83" s="3" t="s">
        <v>408</v>
      </c>
    </row>
    <row r="84" spans="2:23">
      <c r="B84" s="7"/>
      <c r="C84" s="13" t="s">
        <v>386</v>
      </c>
      <c r="D84" s="97">
        <v>0</v>
      </c>
      <c r="E84" s="14" t="s">
        <v>10</v>
      </c>
      <c r="F84" s="13" t="s">
        <v>386</v>
      </c>
      <c r="G84" s="97">
        <v>0</v>
      </c>
      <c r="H84" s="14" t="s">
        <v>10</v>
      </c>
      <c r="I84" s="5"/>
    </row>
    <row r="85" spans="2:23">
      <c r="C85" s="13" t="s">
        <v>387</v>
      </c>
      <c r="D85" s="98">
        <v>0</v>
      </c>
      <c r="E85" s="3" t="s">
        <v>10</v>
      </c>
      <c r="F85" s="13" t="s">
        <v>387</v>
      </c>
      <c r="G85" s="98">
        <v>0</v>
      </c>
      <c r="H85" s="3" t="s">
        <v>10</v>
      </c>
    </row>
    <row r="86" spans="2:23">
      <c r="C86" s="13" t="s">
        <v>11</v>
      </c>
      <c r="D86" s="99">
        <v>0</v>
      </c>
      <c r="E86" s="3" t="s">
        <v>10</v>
      </c>
      <c r="F86" s="13" t="s">
        <v>11</v>
      </c>
      <c r="G86" s="99">
        <v>0</v>
      </c>
      <c r="H86" s="3" t="s">
        <v>10</v>
      </c>
    </row>
    <row r="87" spans="2:23">
      <c r="B87" s="7"/>
      <c r="C87" s="13" t="s">
        <v>12</v>
      </c>
      <c r="D87" s="99">
        <v>0</v>
      </c>
      <c r="E87" s="3" t="s">
        <v>394</v>
      </c>
      <c r="F87" s="13" t="s">
        <v>12</v>
      </c>
      <c r="G87" s="99">
        <v>0</v>
      </c>
      <c r="H87" s="3" t="s">
        <v>394</v>
      </c>
    </row>
    <row r="88" spans="2:23">
      <c r="B88" s="7"/>
      <c r="D88" s="3" t="s">
        <v>415</v>
      </c>
      <c r="G88" s="3" t="s">
        <v>415</v>
      </c>
    </row>
    <row r="89" spans="2:23">
      <c r="B89" s="7"/>
      <c r="D89" s="3" t="s">
        <v>416</v>
      </c>
      <c r="G89" s="3" t="s">
        <v>416</v>
      </c>
    </row>
    <row r="90" spans="2:23">
      <c r="B90" s="7"/>
      <c r="D90" s="3" t="s">
        <v>417</v>
      </c>
      <c r="G90" s="3" t="s">
        <v>417</v>
      </c>
      <c r="V90" s="13"/>
      <c r="W90" s="182"/>
    </row>
    <row r="91" spans="2:23">
      <c r="B91" s="7"/>
      <c r="V91" s="13"/>
      <c r="W91" s="182"/>
    </row>
    <row r="92" spans="2:23">
      <c r="B92" s="7"/>
      <c r="C92" s="3" t="s">
        <v>409</v>
      </c>
      <c r="F92" s="3" t="s">
        <v>410</v>
      </c>
      <c r="V92" s="13"/>
      <c r="W92" s="182"/>
    </row>
    <row r="93" spans="2:23">
      <c r="B93" s="7"/>
      <c r="C93" s="13" t="s">
        <v>386</v>
      </c>
      <c r="D93" s="97">
        <v>0</v>
      </c>
      <c r="E93" s="14" t="s">
        <v>10</v>
      </c>
      <c r="F93" s="13" t="s">
        <v>386</v>
      </c>
      <c r="G93" s="97">
        <v>0</v>
      </c>
      <c r="H93" s="14" t="s">
        <v>10</v>
      </c>
      <c r="V93" s="13"/>
      <c r="W93" s="182"/>
    </row>
    <row r="94" spans="2:23">
      <c r="B94" s="7"/>
      <c r="C94" s="13" t="s">
        <v>387</v>
      </c>
      <c r="D94" s="98">
        <v>0</v>
      </c>
      <c r="E94" s="3" t="s">
        <v>10</v>
      </c>
      <c r="F94" s="13" t="s">
        <v>387</v>
      </c>
      <c r="G94" s="98">
        <v>0</v>
      </c>
      <c r="H94" s="3" t="s">
        <v>10</v>
      </c>
      <c r="V94" s="13"/>
      <c r="W94" s="182"/>
    </row>
    <row r="95" spans="2:23">
      <c r="B95" s="7"/>
      <c r="C95" s="13" t="s">
        <v>11</v>
      </c>
      <c r="D95" s="99">
        <v>0</v>
      </c>
      <c r="E95" s="3" t="s">
        <v>10</v>
      </c>
      <c r="F95" s="13" t="s">
        <v>11</v>
      </c>
      <c r="G95" s="99">
        <v>0</v>
      </c>
      <c r="H95" s="3" t="s">
        <v>10</v>
      </c>
      <c r="I95" s="5"/>
      <c r="V95" s="13"/>
      <c r="W95" s="182"/>
    </row>
    <row r="96" spans="2:23">
      <c r="B96" s="7"/>
      <c r="C96" s="13" t="s">
        <v>12</v>
      </c>
      <c r="D96" s="99">
        <v>0</v>
      </c>
      <c r="E96" s="3" t="s">
        <v>394</v>
      </c>
      <c r="F96" s="13" t="s">
        <v>12</v>
      </c>
      <c r="G96" s="99">
        <v>0</v>
      </c>
      <c r="H96" s="3" t="s">
        <v>394</v>
      </c>
      <c r="V96" s="13"/>
      <c r="W96" s="182"/>
    </row>
    <row r="97" spans="2:25">
      <c r="B97" s="7"/>
      <c r="D97" s="3" t="s">
        <v>415</v>
      </c>
      <c r="G97" s="3" t="s">
        <v>415</v>
      </c>
      <c r="V97" s="13"/>
      <c r="W97" s="182"/>
    </row>
    <row r="98" spans="2:25">
      <c r="B98" s="7"/>
      <c r="D98" s="3" t="s">
        <v>416</v>
      </c>
      <c r="G98" s="3" t="s">
        <v>416</v>
      </c>
      <c r="V98" s="13"/>
      <c r="W98" s="182"/>
    </row>
    <row r="99" spans="2:25">
      <c r="B99" s="7"/>
      <c r="D99" s="3" t="s">
        <v>417</v>
      </c>
      <c r="G99" s="3" t="s">
        <v>417</v>
      </c>
      <c r="V99" s="13"/>
      <c r="W99" s="182"/>
    </row>
    <row r="100" spans="2:25">
      <c r="B100" s="7"/>
      <c r="V100" s="13"/>
      <c r="W100" s="182"/>
    </row>
    <row r="101" spans="2:25">
      <c r="B101" s="7"/>
      <c r="C101" s="3" t="s">
        <v>411</v>
      </c>
      <c r="E101" s="14"/>
      <c r="F101" s="3" t="s">
        <v>412</v>
      </c>
      <c r="H101" s="14"/>
      <c r="I101" s="13"/>
      <c r="K101" s="177"/>
      <c r="M101" s="182"/>
      <c r="N101" s="177"/>
      <c r="O101" s="13"/>
      <c r="Q101" s="177"/>
      <c r="S101" s="13"/>
      <c r="U101" s="177"/>
      <c r="V101" s="13"/>
      <c r="W101" s="13"/>
      <c r="Y101" s="177"/>
    </row>
    <row r="102" spans="2:25">
      <c r="B102" s="7"/>
      <c r="C102" s="13" t="s">
        <v>386</v>
      </c>
      <c r="D102" s="97">
        <v>0</v>
      </c>
      <c r="E102" s="14" t="s">
        <v>10</v>
      </c>
      <c r="F102" s="13" t="s">
        <v>386</v>
      </c>
      <c r="G102" s="97">
        <v>0</v>
      </c>
      <c r="H102" s="14" t="s">
        <v>10</v>
      </c>
      <c r="I102" s="13"/>
      <c r="M102" s="178"/>
      <c r="O102" s="13"/>
      <c r="S102" s="13"/>
      <c r="V102" s="13"/>
      <c r="W102" s="13"/>
    </row>
    <row r="103" spans="2:25">
      <c r="C103" s="13" t="s">
        <v>387</v>
      </c>
      <c r="D103" s="98">
        <v>0</v>
      </c>
      <c r="E103" s="3" t="s">
        <v>10</v>
      </c>
      <c r="F103" s="13" t="s">
        <v>387</v>
      </c>
      <c r="G103" s="98">
        <v>0</v>
      </c>
      <c r="H103" s="3" t="s">
        <v>10</v>
      </c>
      <c r="I103" s="13"/>
      <c r="M103" s="184"/>
      <c r="O103" s="185"/>
      <c r="Q103" s="186"/>
      <c r="S103" s="185"/>
      <c r="U103" s="186"/>
      <c r="V103" s="13"/>
      <c r="W103" s="185"/>
      <c r="Y103" s="186"/>
    </row>
    <row r="104" spans="2:25">
      <c r="C104" s="13" t="s">
        <v>11</v>
      </c>
      <c r="D104" s="99">
        <v>0</v>
      </c>
      <c r="E104" s="3" t="s">
        <v>10</v>
      </c>
      <c r="F104" s="13" t="s">
        <v>11</v>
      </c>
      <c r="G104" s="99">
        <v>0</v>
      </c>
      <c r="H104" s="3" t="s">
        <v>10</v>
      </c>
      <c r="I104" s="185"/>
      <c r="K104" s="186"/>
      <c r="M104" s="184"/>
      <c r="O104" s="13"/>
      <c r="S104" s="185"/>
      <c r="U104" s="186"/>
      <c r="V104" s="13"/>
      <c r="W104" s="185"/>
      <c r="Y104" s="186"/>
    </row>
    <row r="105" spans="2:25">
      <c r="B105" s="7"/>
      <c r="C105" s="13" t="s">
        <v>12</v>
      </c>
      <c r="D105" s="99">
        <v>0</v>
      </c>
      <c r="E105" s="3" t="s">
        <v>394</v>
      </c>
      <c r="F105" s="13" t="s">
        <v>12</v>
      </c>
      <c r="G105" s="99">
        <v>0</v>
      </c>
      <c r="H105" s="3" t="s">
        <v>394</v>
      </c>
      <c r="L105" s="181"/>
    </row>
    <row r="106" spans="2:25">
      <c r="B106" s="7"/>
      <c r="D106" s="3" t="s">
        <v>415</v>
      </c>
      <c r="G106" s="3" t="s">
        <v>415</v>
      </c>
    </row>
    <row r="107" spans="2:25">
      <c r="B107" s="7"/>
      <c r="D107" s="3" t="s">
        <v>416</v>
      </c>
      <c r="G107" s="3" t="s">
        <v>416</v>
      </c>
    </row>
    <row r="108" spans="2:25">
      <c r="B108" s="7"/>
      <c r="D108" s="3" t="s">
        <v>417</v>
      </c>
      <c r="G108" s="3" t="s">
        <v>417</v>
      </c>
      <c r="L108" s="181"/>
    </row>
    <row r="109" spans="2:25">
      <c r="B109" s="7"/>
      <c r="L109" s="181"/>
    </row>
    <row r="110" spans="2:25">
      <c r="B110" s="7"/>
      <c r="C110" s="3" t="s">
        <v>413</v>
      </c>
      <c r="F110" s="3" t="s">
        <v>414</v>
      </c>
      <c r="L110" s="181"/>
    </row>
    <row r="111" spans="2:25">
      <c r="B111" s="7"/>
      <c r="C111" s="13" t="s">
        <v>386</v>
      </c>
      <c r="D111" s="97">
        <v>0</v>
      </c>
      <c r="E111" s="14" t="s">
        <v>10</v>
      </c>
      <c r="F111" s="13" t="s">
        <v>386</v>
      </c>
      <c r="G111" s="97">
        <v>0</v>
      </c>
      <c r="H111" s="14" t="s">
        <v>10</v>
      </c>
      <c r="L111" s="181"/>
    </row>
    <row r="112" spans="2:25">
      <c r="B112" s="7"/>
      <c r="C112" s="13" t="s">
        <v>387</v>
      </c>
      <c r="D112" s="98">
        <v>0</v>
      </c>
      <c r="E112" s="3" t="s">
        <v>10</v>
      </c>
      <c r="F112" s="13" t="s">
        <v>387</v>
      </c>
      <c r="G112" s="98">
        <v>0</v>
      </c>
      <c r="H112" s="3" t="s">
        <v>10</v>
      </c>
      <c r="L112" s="181"/>
    </row>
    <row r="113" spans="2:23">
      <c r="B113" s="7"/>
      <c r="C113" s="13" t="s">
        <v>11</v>
      </c>
      <c r="D113" s="99">
        <v>0</v>
      </c>
      <c r="E113" s="3" t="s">
        <v>10</v>
      </c>
      <c r="F113" s="13" t="s">
        <v>11</v>
      </c>
      <c r="G113" s="99">
        <v>0</v>
      </c>
      <c r="H113" s="3" t="s">
        <v>10</v>
      </c>
      <c r="I113" s="5"/>
      <c r="L113" s="181"/>
    </row>
    <row r="114" spans="2:23">
      <c r="B114" s="7"/>
      <c r="C114" s="13" t="s">
        <v>12</v>
      </c>
      <c r="D114" s="99">
        <v>0</v>
      </c>
      <c r="E114" s="3" t="s">
        <v>394</v>
      </c>
      <c r="F114" s="13" t="s">
        <v>12</v>
      </c>
      <c r="G114" s="99">
        <v>0</v>
      </c>
      <c r="H114" s="3" t="s">
        <v>394</v>
      </c>
      <c r="L114" s="181"/>
    </row>
    <row r="115" spans="2:23">
      <c r="B115" s="7"/>
      <c r="D115" s="3" t="s">
        <v>415</v>
      </c>
      <c r="G115" s="3" t="s">
        <v>415</v>
      </c>
      <c r="L115" s="181"/>
    </row>
    <row r="116" spans="2:23">
      <c r="B116" s="7"/>
      <c r="D116" s="3" t="s">
        <v>416</v>
      </c>
      <c r="G116" s="3" t="s">
        <v>416</v>
      </c>
      <c r="L116" s="181"/>
    </row>
    <row r="117" spans="2:23">
      <c r="B117" s="7"/>
      <c r="D117" s="3" t="s">
        <v>417</v>
      </c>
      <c r="G117" s="3" t="s">
        <v>417</v>
      </c>
      <c r="L117" s="181"/>
    </row>
    <row r="118" spans="2:23">
      <c r="B118" s="7"/>
      <c r="G118" s="109"/>
      <c r="L118" s="181"/>
    </row>
    <row r="119" spans="2:23">
      <c r="B119" s="7" t="s">
        <v>25</v>
      </c>
      <c r="G119" s="109"/>
      <c r="L119" s="181"/>
    </row>
    <row r="120" spans="2:23">
      <c r="B120" s="7"/>
      <c r="C120" s="3" t="s">
        <v>14</v>
      </c>
      <c r="F120" s="3" t="s">
        <v>456</v>
      </c>
      <c r="M120" s="181"/>
      <c r="V120" s="13"/>
      <c r="W120" s="182"/>
    </row>
    <row r="121" spans="2:23">
      <c r="C121" s="13" t="s">
        <v>446</v>
      </c>
      <c r="D121" s="98">
        <v>0</v>
      </c>
      <c r="E121" s="3" t="s">
        <v>10</v>
      </c>
      <c r="F121" s="13" t="s">
        <v>446</v>
      </c>
      <c r="G121" s="98">
        <v>0</v>
      </c>
      <c r="H121" s="3" t="s">
        <v>10</v>
      </c>
      <c r="I121" s="13"/>
      <c r="K121" s="177"/>
      <c r="M121" s="182"/>
      <c r="N121" s="177"/>
      <c r="O121" s="13"/>
      <c r="Q121" s="177"/>
      <c r="S121" s="13"/>
      <c r="U121" s="177"/>
      <c r="V121" s="13"/>
      <c r="W121" s="13"/>
    </row>
    <row r="122" spans="2:23">
      <c r="B122" s="7"/>
      <c r="C122" s="13" t="s">
        <v>13</v>
      </c>
      <c r="D122" s="197">
        <v>800000</v>
      </c>
      <c r="E122" s="3" t="s">
        <v>10</v>
      </c>
      <c r="F122" s="13" t="s">
        <v>13</v>
      </c>
      <c r="G122" s="197">
        <v>800000</v>
      </c>
      <c r="H122" s="3" t="s">
        <v>10</v>
      </c>
      <c r="I122" s="13"/>
      <c r="K122" s="177"/>
      <c r="M122" s="183"/>
      <c r="N122" s="177"/>
      <c r="O122" s="13"/>
      <c r="Q122" s="177"/>
      <c r="S122" s="13"/>
      <c r="U122" s="177"/>
      <c r="V122" s="13"/>
      <c r="W122" s="13"/>
    </row>
    <row r="123" spans="2:23" ht="40.200000000000003">
      <c r="B123" s="399" t="s">
        <v>14</v>
      </c>
      <c r="C123" s="400"/>
      <c r="D123" s="15">
        <v>0</v>
      </c>
      <c r="E123" s="208" t="s">
        <v>10</v>
      </c>
      <c r="F123" s="211" t="s">
        <v>447</v>
      </c>
      <c r="G123" s="15">
        <v>0</v>
      </c>
      <c r="H123" s="208" t="s">
        <v>10</v>
      </c>
      <c r="I123" s="13"/>
      <c r="M123" s="178"/>
      <c r="O123" s="13"/>
      <c r="S123" s="13"/>
      <c r="V123" s="13"/>
      <c r="W123" s="13"/>
    </row>
    <row r="124" spans="2:23" ht="26.4">
      <c r="B124" s="7"/>
      <c r="C124" s="207"/>
      <c r="D124" s="218" t="s">
        <v>452</v>
      </c>
      <c r="E124" s="219"/>
      <c r="G124" s="218" t="s">
        <v>449</v>
      </c>
      <c r="H124" s="220"/>
      <c r="I124" s="13"/>
      <c r="M124" s="178"/>
      <c r="O124" s="13"/>
      <c r="S124" s="13"/>
      <c r="V124" s="13"/>
      <c r="W124" s="13"/>
    </row>
    <row r="125" spans="2:23">
      <c r="B125" s="7"/>
      <c r="D125" s="3" t="s">
        <v>418</v>
      </c>
      <c r="F125" s="112"/>
      <c r="G125" s="3" t="s">
        <v>418</v>
      </c>
      <c r="I125" s="185"/>
      <c r="K125" s="186"/>
      <c r="M125" s="127"/>
      <c r="O125" s="185"/>
      <c r="Q125" s="186"/>
      <c r="S125" s="185"/>
      <c r="U125" s="186"/>
      <c r="V125" s="13"/>
      <c r="W125" s="185"/>
    </row>
    <row r="126" spans="2:23">
      <c r="B126" s="7"/>
      <c r="D126" s="3" t="s">
        <v>416</v>
      </c>
      <c r="F126" s="112"/>
      <c r="G126" s="3" t="s">
        <v>416</v>
      </c>
      <c r="I126" s="185"/>
      <c r="K126" s="186"/>
      <c r="M126" s="127"/>
      <c r="O126" s="185"/>
      <c r="Q126" s="186"/>
      <c r="S126" s="185"/>
      <c r="U126" s="186"/>
      <c r="V126" s="13"/>
      <c r="W126" s="185"/>
    </row>
    <row r="127" spans="2:23">
      <c r="B127" s="7"/>
      <c r="D127" s="3" t="s">
        <v>417</v>
      </c>
      <c r="F127" s="112"/>
      <c r="G127" s="3" t="s">
        <v>417</v>
      </c>
      <c r="I127" s="185"/>
      <c r="K127" s="186"/>
      <c r="M127" s="127"/>
      <c r="O127" s="185"/>
      <c r="Q127" s="186"/>
      <c r="S127" s="185"/>
      <c r="U127" s="186"/>
      <c r="V127" s="13"/>
      <c r="W127" s="185"/>
    </row>
    <row r="128" spans="2:23">
      <c r="B128" s="7"/>
      <c r="F128" s="112"/>
      <c r="G128" s="112"/>
      <c r="I128" s="13"/>
      <c r="M128" s="177"/>
      <c r="O128" s="13"/>
      <c r="S128" s="13"/>
      <c r="W128" s="13"/>
    </row>
    <row r="129" spans="2:12" ht="19.8">
      <c r="B129" s="209" t="s">
        <v>442</v>
      </c>
      <c r="C129" s="143"/>
      <c r="D129" s="143"/>
      <c r="F129" s="112"/>
      <c r="G129" s="112"/>
      <c r="L129" s="181"/>
    </row>
    <row r="130" spans="2:12">
      <c r="C130" s="3" t="s">
        <v>426</v>
      </c>
      <c r="F130" s="112"/>
      <c r="G130" s="112"/>
      <c r="L130" s="181"/>
    </row>
    <row r="131" spans="2:12">
      <c r="C131" s="3" t="s">
        <v>427</v>
      </c>
      <c r="F131" s="112"/>
      <c r="G131" s="112"/>
    </row>
    <row r="132" spans="2:12">
      <c r="C132" s="3" t="s">
        <v>384</v>
      </c>
      <c r="E132" s="338" t="s">
        <v>397</v>
      </c>
      <c r="F132" s="112"/>
      <c r="G132" s="112"/>
    </row>
    <row r="133" spans="2:12" ht="18.600000000000001" thickBot="1">
      <c r="C133" s="82"/>
      <c r="D133" s="82"/>
      <c r="E133" s="82"/>
      <c r="F133" s="144"/>
      <c r="G133" s="112"/>
    </row>
    <row r="134" spans="2:12" ht="30" customHeight="1" thickBot="1">
      <c r="C134" s="128" t="s">
        <v>380</v>
      </c>
      <c r="D134" s="375" t="s">
        <v>460</v>
      </c>
      <c r="E134" s="376"/>
      <c r="F134" s="376"/>
      <c r="G134" s="129"/>
      <c r="H134" s="127"/>
      <c r="I134" s="127"/>
    </row>
    <row r="135" spans="2:12" ht="13.95" customHeight="1" thickBot="1">
      <c r="C135" s="82"/>
      <c r="D135" s="145"/>
      <c r="E135" s="131"/>
      <c r="F135" s="131"/>
      <c r="G135" s="126"/>
      <c r="H135" s="127"/>
      <c r="I135" s="127"/>
    </row>
    <row r="136" spans="2:12" ht="30" customHeight="1" thickBot="1">
      <c r="C136" s="146" t="s">
        <v>382</v>
      </c>
      <c r="D136" s="377" t="s">
        <v>460</v>
      </c>
      <c r="E136" s="401"/>
      <c r="F136" s="402"/>
      <c r="G136" s="126"/>
      <c r="H136" s="127"/>
      <c r="I136" s="127"/>
    </row>
    <row r="137" spans="2:12" ht="18.600000000000001" thickBot="1">
      <c r="D137" s="147"/>
      <c r="E137" s="133"/>
      <c r="F137" s="112"/>
      <c r="G137" s="112"/>
    </row>
    <row r="138" spans="2:12" ht="49.95" customHeight="1">
      <c r="C138" s="148" t="s">
        <v>1</v>
      </c>
      <c r="D138" s="149" t="s">
        <v>375</v>
      </c>
      <c r="E138" s="149" t="s">
        <v>385</v>
      </c>
      <c r="F138" s="150" t="s">
        <v>443</v>
      </c>
      <c r="G138" s="149" t="s">
        <v>377</v>
      </c>
      <c r="H138" s="149" t="s">
        <v>378</v>
      </c>
      <c r="I138" s="196" t="s">
        <v>429</v>
      </c>
    </row>
    <row r="139" spans="2:12" ht="49.95" customHeight="1">
      <c r="C139" s="339"/>
      <c r="D139" s="340"/>
      <c r="E139" s="107" t="s">
        <v>460</v>
      </c>
      <c r="F139" s="341"/>
      <c r="G139" s="107" t="s">
        <v>460</v>
      </c>
      <c r="H139" s="107" t="s">
        <v>460</v>
      </c>
      <c r="I139" s="342"/>
      <c r="L139" s="151" t="s">
        <v>460</v>
      </c>
    </row>
    <row r="140" spans="2:12" ht="49.95" customHeight="1">
      <c r="C140" s="339"/>
      <c r="D140" s="340"/>
      <c r="E140" s="107" t="s">
        <v>460</v>
      </c>
      <c r="F140" s="341"/>
      <c r="G140" s="107" t="s">
        <v>460</v>
      </c>
      <c r="H140" s="107" t="s">
        <v>460</v>
      </c>
      <c r="I140" s="342"/>
      <c r="L140" s="151" t="s">
        <v>460</v>
      </c>
    </row>
    <row r="141" spans="2:12" ht="49.95" customHeight="1">
      <c r="C141" s="339"/>
      <c r="D141" s="340"/>
      <c r="E141" s="107" t="s">
        <v>460</v>
      </c>
      <c r="F141" s="341"/>
      <c r="G141" s="107" t="s">
        <v>460</v>
      </c>
      <c r="H141" s="107" t="s">
        <v>460</v>
      </c>
      <c r="I141" s="342"/>
      <c r="L141" s="151" t="s">
        <v>460</v>
      </c>
    </row>
    <row r="142" spans="2:12" ht="49.95" hidden="1" customHeight="1">
      <c r="C142" s="339"/>
      <c r="D142" s="340"/>
      <c r="E142" s="107" t="s">
        <v>460</v>
      </c>
      <c r="F142" s="341"/>
      <c r="G142" s="107" t="s">
        <v>460</v>
      </c>
      <c r="H142" s="107" t="s">
        <v>460</v>
      </c>
      <c r="I142" s="342"/>
      <c r="L142" s="151" t="s">
        <v>460</v>
      </c>
    </row>
    <row r="143" spans="2:12" ht="49.95" hidden="1" customHeight="1">
      <c r="C143" s="339"/>
      <c r="D143" s="340"/>
      <c r="E143" s="107" t="s">
        <v>460</v>
      </c>
      <c r="F143" s="341"/>
      <c r="G143" s="107" t="s">
        <v>460</v>
      </c>
      <c r="H143" s="107" t="s">
        <v>460</v>
      </c>
      <c r="I143" s="342"/>
      <c r="L143" s="151" t="s">
        <v>460</v>
      </c>
    </row>
    <row r="144" spans="2:12" ht="49.95" hidden="1" customHeight="1">
      <c r="C144" s="339"/>
      <c r="D144" s="340"/>
      <c r="E144" s="107" t="s">
        <v>460</v>
      </c>
      <c r="F144" s="341"/>
      <c r="G144" s="107" t="s">
        <v>460</v>
      </c>
      <c r="H144" s="107" t="s">
        <v>460</v>
      </c>
      <c r="I144" s="342"/>
      <c r="L144" s="151" t="s">
        <v>460</v>
      </c>
    </row>
    <row r="145" spans="3:12" ht="49.95" hidden="1" customHeight="1">
      <c r="C145" s="339"/>
      <c r="D145" s="340"/>
      <c r="E145" s="107" t="s">
        <v>460</v>
      </c>
      <c r="F145" s="341"/>
      <c r="G145" s="107" t="s">
        <v>460</v>
      </c>
      <c r="H145" s="107" t="s">
        <v>460</v>
      </c>
      <c r="I145" s="342"/>
      <c r="L145" s="151" t="s">
        <v>460</v>
      </c>
    </row>
    <row r="146" spans="3:12" ht="49.95" hidden="1" customHeight="1">
      <c r="C146" s="339"/>
      <c r="D146" s="340"/>
      <c r="E146" s="107" t="s">
        <v>460</v>
      </c>
      <c r="F146" s="341"/>
      <c r="G146" s="107" t="s">
        <v>460</v>
      </c>
      <c r="H146" s="107" t="s">
        <v>460</v>
      </c>
      <c r="I146" s="342"/>
      <c r="L146" s="151" t="s">
        <v>460</v>
      </c>
    </row>
    <row r="147" spans="3:12" ht="49.95" hidden="1" customHeight="1">
      <c r="C147" s="339"/>
      <c r="D147" s="340"/>
      <c r="E147" s="107" t="s">
        <v>460</v>
      </c>
      <c r="F147" s="341"/>
      <c r="G147" s="107" t="s">
        <v>460</v>
      </c>
      <c r="H147" s="107" t="s">
        <v>460</v>
      </c>
      <c r="I147" s="342"/>
      <c r="L147" s="151" t="s">
        <v>460</v>
      </c>
    </row>
    <row r="148" spans="3:12" ht="49.95" hidden="1" customHeight="1">
      <c r="C148" s="339"/>
      <c r="D148" s="340"/>
      <c r="E148" s="107" t="s">
        <v>460</v>
      </c>
      <c r="F148" s="341"/>
      <c r="G148" s="107" t="s">
        <v>460</v>
      </c>
      <c r="H148" s="107" t="s">
        <v>460</v>
      </c>
      <c r="I148" s="342"/>
      <c r="L148" s="151" t="s">
        <v>460</v>
      </c>
    </row>
    <row r="149" spans="3:12" ht="49.95" hidden="1" customHeight="1">
      <c r="C149" s="339"/>
      <c r="D149" s="340"/>
      <c r="E149" s="107" t="s">
        <v>460</v>
      </c>
      <c r="F149" s="341"/>
      <c r="G149" s="107" t="s">
        <v>460</v>
      </c>
      <c r="H149" s="107" t="s">
        <v>460</v>
      </c>
      <c r="I149" s="342"/>
      <c r="L149" s="151" t="s">
        <v>460</v>
      </c>
    </row>
    <row r="150" spans="3:12" ht="49.95" hidden="1" customHeight="1">
      <c r="C150" s="339"/>
      <c r="D150" s="340"/>
      <c r="E150" s="107" t="s">
        <v>460</v>
      </c>
      <c r="F150" s="341"/>
      <c r="G150" s="107" t="s">
        <v>460</v>
      </c>
      <c r="H150" s="107" t="s">
        <v>460</v>
      </c>
      <c r="I150" s="342"/>
      <c r="L150" s="151" t="s">
        <v>460</v>
      </c>
    </row>
    <row r="151" spans="3:12" ht="49.95" hidden="1" customHeight="1">
      <c r="C151" s="339"/>
      <c r="D151" s="340"/>
      <c r="E151" s="107" t="s">
        <v>460</v>
      </c>
      <c r="F151" s="341"/>
      <c r="G151" s="107" t="s">
        <v>460</v>
      </c>
      <c r="H151" s="107" t="s">
        <v>460</v>
      </c>
      <c r="I151" s="342"/>
      <c r="L151" s="151" t="s">
        <v>460</v>
      </c>
    </row>
    <row r="152" spans="3:12" ht="49.95" hidden="1" customHeight="1">
      <c r="C152" s="339"/>
      <c r="D152" s="340"/>
      <c r="E152" s="107" t="s">
        <v>460</v>
      </c>
      <c r="F152" s="341"/>
      <c r="G152" s="107" t="s">
        <v>460</v>
      </c>
      <c r="H152" s="107" t="s">
        <v>460</v>
      </c>
      <c r="I152" s="342"/>
      <c r="L152" s="151" t="s">
        <v>460</v>
      </c>
    </row>
    <row r="153" spans="3:12" ht="49.95" hidden="1" customHeight="1">
      <c r="C153" s="339"/>
      <c r="D153" s="340"/>
      <c r="E153" s="107" t="s">
        <v>460</v>
      </c>
      <c r="F153" s="341"/>
      <c r="G153" s="107" t="s">
        <v>460</v>
      </c>
      <c r="H153" s="107" t="s">
        <v>460</v>
      </c>
      <c r="I153" s="342"/>
      <c r="L153" s="151" t="s">
        <v>460</v>
      </c>
    </row>
    <row r="154" spans="3:12" ht="49.95" hidden="1" customHeight="1">
      <c r="C154" s="339"/>
      <c r="D154" s="340"/>
      <c r="E154" s="107" t="s">
        <v>460</v>
      </c>
      <c r="F154" s="341"/>
      <c r="G154" s="107" t="s">
        <v>460</v>
      </c>
      <c r="H154" s="107" t="s">
        <v>460</v>
      </c>
      <c r="I154" s="342"/>
      <c r="L154" s="151" t="s">
        <v>460</v>
      </c>
    </row>
    <row r="155" spans="3:12" ht="49.95" hidden="1" customHeight="1">
      <c r="C155" s="339"/>
      <c r="D155" s="340"/>
      <c r="E155" s="107" t="s">
        <v>460</v>
      </c>
      <c r="F155" s="341"/>
      <c r="G155" s="107" t="s">
        <v>460</v>
      </c>
      <c r="H155" s="107" t="s">
        <v>460</v>
      </c>
      <c r="I155" s="342"/>
      <c r="L155" s="151" t="s">
        <v>460</v>
      </c>
    </row>
    <row r="156" spans="3:12" ht="49.95" hidden="1" customHeight="1">
      <c r="C156" s="339"/>
      <c r="D156" s="340"/>
      <c r="E156" s="107" t="s">
        <v>460</v>
      </c>
      <c r="F156" s="341"/>
      <c r="G156" s="107" t="s">
        <v>460</v>
      </c>
      <c r="H156" s="107" t="s">
        <v>460</v>
      </c>
      <c r="I156" s="342"/>
      <c r="L156" s="151" t="s">
        <v>460</v>
      </c>
    </row>
    <row r="157" spans="3:12" ht="49.95" hidden="1" customHeight="1">
      <c r="C157" s="339"/>
      <c r="D157" s="340"/>
      <c r="E157" s="107" t="s">
        <v>460</v>
      </c>
      <c r="F157" s="341"/>
      <c r="G157" s="107" t="s">
        <v>460</v>
      </c>
      <c r="H157" s="107" t="s">
        <v>460</v>
      </c>
      <c r="I157" s="342"/>
      <c r="L157" s="151" t="s">
        <v>460</v>
      </c>
    </row>
    <row r="158" spans="3:12" ht="49.95" hidden="1" customHeight="1">
      <c r="C158" s="339"/>
      <c r="D158" s="340"/>
      <c r="E158" s="107" t="s">
        <v>460</v>
      </c>
      <c r="F158" s="341"/>
      <c r="G158" s="107" t="s">
        <v>460</v>
      </c>
      <c r="H158" s="107" t="s">
        <v>460</v>
      </c>
      <c r="I158" s="342"/>
      <c r="L158" s="151" t="s">
        <v>460</v>
      </c>
    </row>
    <row r="159" spans="3:12" ht="49.95" hidden="1" customHeight="1">
      <c r="C159" s="339"/>
      <c r="D159" s="340"/>
      <c r="E159" s="107" t="s">
        <v>460</v>
      </c>
      <c r="F159" s="341"/>
      <c r="G159" s="107" t="s">
        <v>460</v>
      </c>
      <c r="H159" s="107" t="s">
        <v>460</v>
      </c>
      <c r="I159" s="342"/>
      <c r="L159" s="151" t="s">
        <v>460</v>
      </c>
    </row>
    <row r="160" spans="3:12" ht="49.95" hidden="1" customHeight="1">
      <c r="C160" s="339"/>
      <c r="D160" s="340"/>
      <c r="E160" s="107" t="s">
        <v>460</v>
      </c>
      <c r="F160" s="341"/>
      <c r="G160" s="107" t="s">
        <v>460</v>
      </c>
      <c r="H160" s="107" t="s">
        <v>460</v>
      </c>
      <c r="I160" s="342"/>
      <c r="L160" s="151" t="s">
        <v>460</v>
      </c>
    </row>
    <row r="161" spans="3:12" ht="49.95" hidden="1" customHeight="1">
      <c r="C161" s="339"/>
      <c r="D161" s="340"/>
      <c r="E161" s="107" t="s">
        <v>460</v>
      </c>
      <c r="F161" s="341"/>
      <c r="G161" s="107" t="s">
        <v>460</v>
      </c>
      <c r="H161" s="107" t="s">
        <v>460</v>
      </c>
      <c r="I161" s="342"/>
      <c r="L161" s="151" t="s">
        <v>460</v>
      </c>
    </row>
    <row r="162" spans="3:12" ht="49.95" hidden="1" customHeight="1">
      <c r="C162" s="339"/>
      <c r="D162" s="340"/>
      <c r="E162" s="107" t="s">
        <v>460</v>
      </c>
      <c r="F162" s="341"/>
      <c r="G162" s="107" t="s">
        <v>460</v>
      </c>
      <c r="H162" s="107" t="s">
        <v>460</v>
      </c>
      <c r="I162" s="342"/>
      <c r="L162" s="151" t="s">
        <v>460</v>
      </c>
    </row>
    <row r="163" spans="3:12" ht="49.95" hidden="1" customHeight="1">
      <c r="C163" s="339"/>
      <c r="D163" s="340"/>
      <c r="E163" s="107" t="s">
        <v>460</v>
      </c>
      <c r="F163" s="341"/>
      <c r="G163" s="107" t="s">
        <v>460</v>
      </c>
      <c r="H163" s="107" t="s">
        <v>460</v>
      </c>
      <c r="I163" s="342"/>
      <c r="L163" s="151" t="s">
        <v>460</v>
      </c>
    </row>
    <row r="164" spans="3:12" ht="49.95" hidden="1" customHeight="1">
      <c r="C164" s="339"/>
      <c r="D164" s="340"/>
      <c r="E164" s="107" t="s">
        <v>460</v>
      </c>
      <c r="F164" s="341"/>
      <c r="G164" s="107" t="s">
        <v>460</v>
      </c>
      <c r="H164" s="107" t="s">
        <v>460</v>
      </c>
      <c r="I164" s="342"/>
      <c r="L164" s="151" t="s">
        <v>460</v>
      </c>
    </row>
    <row r="165" spans="3:12" ht="49.95" hidden="1" customHeight="1">
      <c r="C165" s="339"/>
      <c r="D165" s="340"/>
      <c r="E165" s="107" t="s">
        <v>460</v>
      </c>
      <c r="F165" s="341"/>
      <c r="G165" s="107" t="s">
        <v>460</v>
      </c>
      <c r="H165" s="107" t="s">
        <v>460</v>
      </c>
      <c r="I165" s="342"/>
      <c r="L165" s="151" t="s">
        <v>460</v>
      </c>
    </row>
    <row r="166" spans="3:12" ht="49.95" hidden="1" customHeight="1">
      <c r="C166" s="339"/>
      <c r="D166" s="340"/>
      <c r="E166" s="107" t="s">
        <v>460</v>
      </c>
      <c r="F166" s="341"/>
      <c r="G166" s="107" t="s">
        <v>460</v>
      </c>
      <c r="H166" s="107" t="s">
        <v>460</v>
      </c>
      <c r="I166" s="342"/>
      <c r="L166" s="151" t="s">
        <v>460</v>
      </c>
    </row>
    <row r="167" spans="3:12" ht="49.95" hidden="1" customHeight="1">
      <c r="C167" s="339"/>
      <c r="D167" s="340"/>
      <c r="E167" s="107" t="s">
        <v>460</v>
      </c>
      <c r="F167" s="341"/>
      <c r="G167" s="107" t="s">
        <v>460</v>
      </c>
      <c r="H167" s="107" t="s">
        <v>460</v>
      </c>
      <c r="I167" s="342"/>
      <c r="L167" s="151" t="s">
        <v>460</v>
      </c>
    </row>
    <row r="168" spans="3:12" ht="49.95" hidden="1" customHeight="1">
      <c r="C168" s="339"/>
      <c r="D168" s="340"/>
      <c r="E168" s="107" t="s">
        <v>460</v>
      </c>
      <c r="F168" s="341"/>
      <c r="G168" s="107" t="s">
        <v>460</v>
      </c>
      <c r="H168" s="107" t="s">
        <v>460</v>
      </c>
      <c r="I168" s="342"/>
      <c r="L168" s="151" t="s">
        <v>460</v>
      </c>
    </row>
    <row r="169" spans="3:12" ht="49.95" hidden="1" customHeight="1">
      <c r="C169" s="339"/>
      <c r="D169" s="340"/>
      <c r="E169" s="107" t="s">
        <v>460</v>
      </c>
      <c r="F169" s="341"/>
      <c r="G169" s="107" t="s">
        <v>460</v>
      </c>
      <c r="H169" s="107" t="s">
        <v>460</v>
      </c>
      <c r="I169" s="342"/>
      <c r="L169" s="151" t="s">
        <v>460</v>
      </c>
    </row>
    <row r="170" spans="3:12" ht="49.95" hidden="1" customHeight="1">
      <c r="C170" s="339"/>
      <c r="D170" s="340"/>
      <c r="E170" s="107" t="s">
        <v>460</v>
      </c>
      <c r="F170" s="341"/>
      <c r="G170" s="107" t="s">
        <v>460</v>
      </c>
      <c r="H170" s="107" t="s">
        <v>460</v>
      </c>
      <c r="I170" s="342"/>
      <c r="L170" s="151" t="s">
        <v>460</v>
      </c>
    </row>
    <row r="171" spans="3:12" ht="49.95" hidden="1" customHeight="1">
      <c r="C171" s="339"/>
      <c r="D171" s="340"/>
      <c r="E171" s="107" t="s">
        <v>460</v>
      </c>
      <c r="F171" s="341"/>
      <c r="G171" s="107" t="s">
        <v>460</v>
      </c>
      <c r="H171" s="107" t="s">
        <v>460</v>
      </c>
      <c r="I171" s="342"/>
      <c r="L171" s="151" t="s">
        <v>460</v>
      </c>
    </row>
    <row r="172" spans="3:12" ht="49.95" hidden="1" customHeight="1">
      <c r="C172" s="339"/>
      <c r="D172" s="340"/>
      <c r="E172" s="107" t="s">
        <v>460</v>
      </c>
      <c r="F172" s="341"/>
      <c r="G172" s="107" t="s">
        <v>460</v>
      </c>
      <c r="H172" s="107" t="s">
        <v>460</v>
      </c>
      <c r="I172" s="342"/>
      <c r="L172" s="151" t="s">
        <v>460</v>
      </c>
    </row>
    <row r="173" spans="3:12" ht="49.95" hidden="1" customHeight="1">
      <c r="C173" s="339"/>
      <c r="D173" s="340"/>
      <c r="E173" s="107" t="s">
        <v>460</v>
      </c>
      <c r="F173" s="341"/>
      <c r="G173" s="107" t="s">
        <v>460</v>
      </c>
      <c r="H173" s="107" t="s">
        <v>460</v>
      </c>
      <c r="I173" s="342"/>
      <c r="L173" s="151" t="s">
        <v>460</v>
      </c>
    </row>
    <row r="174" spans="3:12" ht="49.95" hidden="1" customHeight="1">
      <c r="C174" s="339"/>
      <c r="D174" s="340"/>
      <c r="E174" s="107" t="s">
        <v>460</v>
      </c>
      <c r="F174" s="341"/>
      <c r="G174" s="107" t="s">
        <v>460</v>
      </c>
      <c r="H174" s="107" t="s">
        <v>460</v>
      </c>
      <c r="I174" s="342"/>
      <c r="L174" s="151" t="s">
        <v>460</v>
      </c>
    </row>
    <row r="175" spans="3:12" ht="49.95" hidden="1" customHeight="1">
      <c r="C175" s="339"/>
      <c r="D175" s="340"/>
      <c r="E175" s="107" t="s">
        <v>460</v>
      </c>
      <c r="F175" s="341"/>
      <c r="G175" s="107" t="s">
        <v>460</v>
      </c>
      <c r="H175" s="107" t="s">
        <v>460</v>
      </c>
      <c r="I175" s="342"/>
      <c r="L175" s="151" t="s">
        <v>460</v>
      </c>
    </row>
    <row r="176" spans="3:12" ht="49.95" hidden="1" customHeight="1">
      <c r="C176" s="339"/>
      <c r="D176" s="340"/>
      <c r="E176" s="107" t="s">
        <v>460</v>
      </c>
      <c r="F176" s="341"/>
      <c r="G176" s="107" t="s">
        <v>460</v>
      </c>
      <c r="H176" s="107" t="s">
        <v>460</v>
      </c>
      <c r="I176" s="342"/>
      <c r="L176" s="151" t="s">
        <v>460</v>
      </c>
    </row>
    <row r="177" spans="3:12" ht="49.95" hidden="1" customHeight="1">
      <c r="C177" s="339"/>
      <c r="D177" s="340"/>
      <c r="E177" s="107" t="s">
        <v>460</v>
      </c>
      <c r="F177" s="341"/>
      <c r="G177" s="107" t="s">
        <v>460</v>
      </c>
      <c r="H177" s="107" t="s">
        <v>460</v>
      </c>
      <c r="I177" s="342"/>
      <c r="L177" s="151" t="s">
        <v>460</v>
      </c>
    </row>
    <row r="178" spans="3:12" ht="49.95" hidden="1" customHeight="1">
      <c r="C178" s="339"/>
      <c r="D178" s="340"/>
      <c r="E178" s="107" t="s">
        <v>460</v>
      </c>
      <c r="F178" s="341"/>
      <c r="G178" s="107" t="s">
        <v>460</v>
      </c>
      <c r="H178" s="107" t="s">
        <v>460</v>
      </c>
      <c r="I178" s="342"/>
      <c r="L178" s="151" t="s">
        <v>460</v>
      </c>
    </row>
    <row r="179" spans="3:12" ht="49.95" hidden="1" customHeight="1">
      <c r="C179" s="339"/>
      <c r="D179" s="340"/>
      <c r="E179" s="107" t="s">
        <v>460</v>
      </c>
      <c r="F179" s="341"/>
      <c r="G179" s="107" t="s">
        <v>460</v>
      </c>
      <c r="H179" s="107" t="s">
        <v>460</v>
      </c>
      <c r="I179" s="342"/>
      <c r="L179" s="151" t="s">
        <v>460</v>
      </c>
    </row>
    <row r="180" spans="3:12" ht="49.95" hidden="1" customHeight="1">
      <c r="C180" s="339"/>
      <c r="D180" s="340"/>
      <c r="E180" s="107" t="s">
        <v>460</v>
      </c>
      <c r="F180" s="341"/>
      <c r="G180" s="107" t="s">
        <v>460</v>
      </c>
      <c r="H180" s="107" t="s">
        <v>460</v>
      </c>
      <c r="I180" s="342"/>
      <c r="L180" s="151" t="s">
        <v>460</v>
      </c>
    </row>
    <row r="181" spans="3:12" ht="49.95" hidden="1" customHeight="1">
      <c r="C181" s="339"/>
      <c r="D181" s="340"/>
      <c r="E181" s="107" t="s">
        <v>460</v>
      </c>
      <c r="F181" s="341"/>
      <c r="G181" s="107" t="s">
        <v>460</v>
      </c>
      <c r="H181" s="107" t="s">
        <v>460</v>
      </c>
      <c r="I181" s="342"/>
      <c r="L181" s="151" t="s">
        <v>460</v>
      </c>
    </row>
    <row r="182" spans="3:12" ht="49.95" hidden="1" customHeight="1">
      <c r="C182" s="339"/>
      <c r="D182" s="340"/>
      <c r="E182" s="107" t="s">
        <v>460</v>
      </c>
      <c r="F182" s="341"/>
      <c r="G182" s="107" t="s">
        <v>460</v>
      </c>
      <c r="H182" s="107" t="s">
        <v>460</v>
      </c>
      <c r="I182" s="342"/>
      <c r="L182" s="151" t="s">
        <v>460</v>
      </c>
    </row>
    <row r="183" spans="3:12" ht="49.95" hidden="1" customHeight="1">
      <c r="C183" s="339"/>
      <c r="D183" s="340"/>
      <c r="E183" s="107" t="s">
        <v>460</v>
      </c>
      <c r="F183" s="341"/>
      <c r="G183" s="107" t="s">
        <v>460</v>
      </c>
      <c r="H183" s="107" t="s">
        <v>460</v>
      </c>
      <c r="I183" s="342"/>
      <c r="L183" s="151" t="s">
        <v>460</v>
      </c>
    </row>
    <row r="184" spans="3:12" ht="49.95" hidden="1" customHeight="1">
      <c r="C184" s="339"/>
      <c r="D184" s="340"/>
      <c r="E184" s="107" t="s">
        <v>460</v>
      </c>
      <c r="F184" s="341"/>
      <c r="G184" s="107" t="s">
        <v>460</v>
      </c>
      <c r="H184" s="107" t="s">
        <v>460</v>
      </c>
      <c r="I184" s="342"/>
      <c r="L184" s="151" t="s">
        <v>460</v>
      </c>
    </row>
    <row r="185" spans="3:12" ht="49.95" hidden="1" customHeight="1">
      <c r="C185" s="339"/>
      <c r="D185" s="340"/>
      <c r="E185" s="107" t="s">
        <v>460</v>
      </c>
      <c r="F185" s="341"/>
      <c r="G185" s="107" t="s">
        <v>460</v>
      </c>
      <c r="H185" s="107" t="s">
        <v>460</v>
      </c>
      <c r="I185" s="342"/>
      <c r="L185" s="151" t="s">
        <v>460</v>
      </c>
    </row>
    <row r="186" spans="3:12" ht="49.95" hidden="1" customHeight="1">
      <c r="C186" s="339"/>
      <c r="D186" s="340"/>
      <c r="E186" s="107" t="s">
        <v>460</v>
      </c>
      <c r="F186" s="341"/>
      <c r="G186" s="107" t="s">
        <v>460</v>
      </c>
      <c r="H186" s="107" t="s">
        <v>460</v>
      </c>
      <c r="I186" s="342"/>
      <c r="L186" s="151" t="s">
        <v>460</v>
      </c>
    </row>
    <row r="187" spans="3:12" ht="49.95" hidden="1" customHeight="1">
      <c r="C187" s="339"/>
      <c r="D187" s="340"/>
      <c r="E187" s="107" t="s">
        <v>460</v>
      </c>
      <c r="F187" s="341"/>
      <c r="G187" s="107" t="s">
        <v>460</v>
      </c>
      <c r="H187" s="107" t="s">
        <v>460</v>
      </c>
      <c r="I187" s="342"/>
      <c r="L187" s="151" t="s">
        <v>460</v>
      </c>
    </row>
    <row r="188" spans="3:12" ht="49.95" hidden="1" customHeight="1">
      <c r="C188" s="339"/>
      <c r="D188" s="340"/>
      <c r="E188" s="107" t="s">
        <v>460</v>
      </c>
      <c r="F188" s="341"/>
      <c r="G188" s="107" t="s">
        <v>460</v>
      </c>
      <c r="H188" s="107" t="s">
        <v>460</v>
      </c>
      <c r="I188" s="342"/>
      <c r="L188" s="151" t="s">
        <v>460</v>
      </c>
    </row>
    <row r="189" spans="3:12" ht="49.95" hidden="1" customHeight="1">
      <c r="C189" s="339"/>
      <c r="D189" s="340"/>
      <c r="E189" s="107" t="s">
        <v>460</v>
      </c>
      <c r="F189" s="341"/>
      <c r="G189" s="107" t="s">
        <v>460</v>
      </c>
      <c r="H189" s="107" t="s">
        <v>460</v>
      </c>
      <c r="I189" s="342"/>
      <c r="L189" s="151" t="s">
        <v>460</v>
      </c>
    </row>
    <row r="190" spans="3:12" ht="49.95" hidden="1" customHeight="1">
      <c r="C190" s="339"/>
      <c r="D190" s="340"/>
      <c r="E190" s="107" t="s">
        <v>460</v>
      </c>
      <c r="F190" s="341"/>
      <c r="G190" s="107" t="s">
        <v>460</v>
      </c>
      <c r="H190" s="107" t="s">
        <v>460</v>
      </c>
      <c r="I190" s="342"/>
      <c r="L190" s="151" t="s">
        <v>460</v>
      </c>
    </row>
    <row r="191" spans="3:12" ht="49.95" hidden="1" customHeight="1">
      <c r="C191" s="339"/>
      <c r="D191" s="340"/>
      <c r="E191" s="107" t="s">
        <v>460</v>
      </c>
      <c r="F191" s="341"/>
      <c r="G191" s="107" t="s">
        <v>460</v>
      </c>
      <c r="H191" s="107" t="s">
        <v>460</v>
      </c>
      <c r="I191" s="342"/>
      <c r="L191" s="151" t="s">
        <v>460</v>
      </c>
    </row>
    <row r="192" spans="3:12" ht="49.95" hidden="1" customHeight="1">
      <c r="C192" s="339"/>
      <c r="D192" s="340"/>
      <c r="E192" s="107" t="s">
        <v>460</v>
      </c>
      <c r="F192" s="341"/>
      <c r="G192" s="107" t="s">
        <v>460</v>
      </c>
      <c r="H192" s="107" t="s">
        <v>460</v>
      </c>
      <c r="I192" s="342"/>
      <c r="L192" s="151" t="s">
        <v>460</v>
      </c>
    </row>
    <row r="193" spans="3:12" ht="49.95" hidden="1" customHeight="1">
      <c r="C193" s="339"/>
      <c r="D193" s="340"/>
      <c r="E193" s="107" t="s">
        <v>460</v>
      </c>
      <c r="F193" s="341"/>
      <c r="G193" s="107" t="s">
        <v>460</v>
      </c>
      <c r="H193" s="107" t="s">
        <v>460</v>
      </c>
      <c r="I193" s="342"/>
      <c r="L193" s="151" t="s">
        <v>460</v>
      </c>
    </row>
    <row r="194" spans="3:12" ht="49.95" hidden="1" customHeight="1">
      <c r="C194" s="339"/>
      <c r="D194" s="340"/>
      <c r="E194" s="107" t="s">
        <v>460</v>
      </c>
      <c r="F194" s="341"/>
      <c r="G194" s="107" t="s">
        <v>460</v>
      </c>
      <c r="H194" s="107" t="s">
        <v>460</v>
      </c>
      <c r="I194" s="342"/>
      <c r="L194" s="151" t="s">
        <v>460</v>
      </c>
    </row>
    <row r="195" spans="3:12" ht="49.95" hidden="1" customHeight="1">
      <c r="C195" s="339"/>
      <c r="D195" s="340"/>
      <c r="E195" s="107" t="s">
        <v>460</v>
      </c>
      <c r="F195" s="341"/>
      <c r="G195" s="107" t="s">
        <v>460</v>
      </c>
      <c r="H195" s="107" t="s">
        <v>460</v>
      </c>
      <c r="I195" s="342"/>
      <c r="L195" s="151" t="s">
        <v>460</v>
      </c>
    </row>
    <row r="196" spans="3:12" ht="49.95" hidden="1" customHeight="1">
      <c r="C196" s="339"/>
      <c r="D196" s="340"/>
      <c r="E196" s="107" t="s">
        <v>460</v>
      </c>
      <c r="F196" s="341"/>
      <c r="G196" s="107" t="s">
        <v>460</v>
      </c>
      <c r="H196" s="107" t="s">
        <v>460</v>
      </c>
      <c r="I196" s="342"/>
      <c r="L196" s="151" t="s">
        <v>460</v>
      </c>
    </row>
    <row r="197" spans="3:12" ht="49.95" hidden="1" customHeight="1">
      <c r="C197" s="339"/>
      <c r="D197" s="340"/>
      <c r="E197" s="107" t="s">
        <v>460</v>
      </c>
      <c r="F197" s="341"/>
      <c r="G197" s="107" t="s">
        <v>460</v>
      </c>
      <c r="H197" s="107" t="s">
        <v>460</v>
      </c>
      <c r="I197" s="342"/>
      <c r="L197" s="151" t="s">
        <v>460</v>
      </c>
    </row>
    <row r="198" spans="3:12" ht="49.95" hidden="1" customHeight="1">
      <c r="C198" s="339"/>
      <c r="D198" s="340"/>
      <c r="E198" s="107" t="s">
        <v>460</v>
      </c>
      <c r="F198" s="341"/>
      <c r="G198" s="107" t="s">
        <v>460</v>
      </c>
      <c r="H198" s="107" t="s">
        <v>460</v>
      </c>
      <c r="I198" s="342"/>
      <c r="L198" s="151" t="s">
        <v>460</v>
      </c>
    </row>
    <row r="199" spans="3:12" ht="49.95" hidden="1" customHeight="1">
      <c r="C199" s="339"/>
      <c r="D199" s="340"/>
      <c r="E199" s="107" t="s">
        <v>460</v>
      </c>
      <c r="F199" s="341"/>
      <c r="G199" s="107" t="s">
        <v>460</v>
      </c>
      <c r="H199" s="107" t="s">
        <v>460</v>
      </c>
      <c r="I199" s="342"/>
      <c r="L199" s="151" t="s">
        <v>460</v>
      </c>
    </row>
    <row r="200" spans="3:12" ht="49.95" hidden="1" customHeight="1">
      <c r="C200" s="339"/>
      <c r="D200" s="340"/>
      <c r="E200" s="107" t="s">
        <v>460</v>
      </c>
      <c r="F200" s="341"/>
      <c r="G200" s="107" t="s">
        <v>460</v>
      </c>
      <c r="H200" s="107" t="s">
        <v>460</v>
      </c>
      <c r="I200" s="342"/>
      <c r="L200" s="151" t="s">
        <v>460</v>
      </c>
    </row>
    <row r="201" spans="3:12" ht="49.95" hidden="1" customHeight="1">
      <c r="C201" s="339"/>
      <c r="D201" s="340"/>
      <c r="E201" s="107" t="s">
        <v>460</v>
      </c>
      <c r="F201" s="341"/>
      <c r="G201" s="107" t="s">
        <v>460</v>
      </c>
      <c r="H201" s="107" t="s">
        <v>460</v>
      </c>
      <c r="I201" s="342"/>
      <c r="L201" s="151" t="s">
        <v>460</v>
      </c>
    </row>
    <row r="202" spans="3:12" ht="49.95" hidden="1" customHeight="1">
      <c r="C202" s="339"/>
      <c r="D202" s="340"/>
      <c r="E202" s="107" t="s">
        <v>460</v>
      </c>
      <c r="F202" s="341"/>
      <c r="G202" s="107" t="s">
        <v>460</v>
      </c>
      <c r="H202" s="107" t="s">
        <v>460</v>
      </c>
      <c r="I202" s="342"/>
      <c r="L202" s="151" t="s">
        <v>460</v>
      </c>
    </row>
    <row r="203" spans="3:12" ht="49.95" hidden="1" customHeight="1">
      <c r="C203" s="339"/>
      <c r="D203" s="340"/>
      <c r="E203" s="107" t="s">
        <v>460</v>
      </c>
      <c r="F203" s="341"/>
      <c r="G203" s="107" t="s">
        <v>460</v>
      </c>
      <c r="H203" s="107" t="s">
        <v>460</v>
      </c>
      <c r="I203" s="342"/>
      <c r="L203" s="151" t="s">
        <v>460</v>
      </c>
    </row>
    <row r="204" spans="3:12" ht="49.95" hidden="1" customHeight="1">
      <c r="C204" s="339"/>
      <c r="D204" s="340"/>
      <c r="E204" s="107" t="s">
        <v>460</v>
      </c>
      <c r="F204" s="341"/>
      <c r="G204" s="107" t="s">
        <v>460</v>
      </c>
      <c r="H204" s="107" t="s">
        <v>460</v>
      </c>
      <c r="I204" s="342"/>
      <c r="L204" s="151" t="s">
        <v>460</v>
      </c>
    </row>
    <row r="205" spans="3:12" ht="49.95" hidden="1" customHeight="1">
      <c r="C205" s="339"/>
      <c r="D205" s="340"/>
      <c r="E205" s="107" t="s">
        <v>460</v>
      </c>
      <c r="F205" s="341"/>
      <c r="G205" s="107" t="s">
        <v>460</v>
      </c>
      <c r="H205" s="107" t="s">
        <v>460</v>
      </c>
      <c r="I205" s="342"/>
      <c r="L205" s="151" t="s">
        <v>460</v>
      </c>
    </row>
    <row r="206" spans="3:12" ht="49.95" hidden="1" customHeight="1">
      <c r="C206" s="339"/>
      <c r="D206" s="340"/>
      <c r="E206" s="107" t="s">
        <v>460</v>
      </c>
      <c r="F206" s="341"/>
      <c r="G206" s="107" t="s">
        <v>460</v>
      </c>
      <c r="H206" s="107" t="s">
        <v>460</v>
      </c>
      <c r="I206" s="342"/>
      <c r="L206" s="151" t="s">
        <v>460</v>
      </c>
    </row>
    <row r="207" spans="3:12" ht="49.95" hidden="1" customHeight="1">
      <c r="C207" s="339"/>
      <c r="D207" s="340"/>
      <c r="E207" s="107" t="s">
        <v>460</v>
      </c>
      <c r="F207" s="341"/>
      <c r="G207" s="107" t="s">
        <v>460</v>
      </c>
      <c r="H207" s="107" t="s">
        <v>460</v>
      </c>
      <c r="I207" s="342"/>
      <c r="L207" s="151" t="s">
        <v>460</v>
      </c>
    </row>
    <row r="208" spans="3:12" ht="49.95" hidden="1" customHeight="1">
      <c r="C208" s="339"/>
      <c r="D208" s="340"/>
      <c r="E208" s="107" t="s">
        <v>460</v>
      </c>
      <c r="F208" s="341"/>
      <c r="G208" s="107" t="s">
        <v>460</v>
      </c>
      <c r="H208" s="107" t="s">
        <v>460</v>
      </c>
      <c r="I208" s="342"/>
      <c r="L208" s="151" t="s">
        <v>460</v>
      </c>
    </row>
    <row r="209" spans="3:12" ht="49.95" hidden="1" customHeight="1">
      <c r="C209" s="339"/>
      <c r="D209" s="340"/>
      <c r="E209" s="107" t="s">
        <v>460</v>
      </c>
      <c r="F209" s="341"/>
      <c r="G209" s="107" t="s">
        <v>460</v>
      </c>
      <c r="H209" s="107" t="s">
        <v>460</v>
      </c>
      <c r="I209" s="342"/>
      <c r="L209" s="151" t="s">
        <v>460</v>
      </c>
    </row>
    <row r="210" spans="3:12" ht="49.95" hidden="1" customHeight="1">
      <c r="C210" s="339"/>
      <c r="D210" s="340"/>
      <c r="E210" s="107" t="s">
        <v>460</v>
      </c>
      <c r="F210" s="341"/>
      <c r="G210" s="107" t="s">
        <v>460</v>
      </c>
      <c r="H210" s="107" t="s">
        <v>460</v>
      </c>
      <c r="I210" s="342"/>
      <c r="L210" s="151" t="s">
        <v>460</v>
      </c>
    </row>
    <row r="211" spans="3:12" ht="49.95" hidden="1" customHeight="1">
      <c r="C211" s="339"/>
      <c r="D211" s="340"/>
      <c r="E211" s="107" t="s">
        <v>460</v>
      </c>
      <c r="F211" s="341"/>
      <c r="G211" s="107" t="s">
        <v>460</v>
      </c>
      <c r="H211" s="107" t="s">
        <v>460</v>
      </c>
      <c r="I211" s="342"/>
      <c r="L211" s="151" t="s">
        <v>460</v>
      </c>
    </row>
    <row r="212" spans="3:12" ht="49.95" hidden="1" customHeight="1">
      <c r="C212" s="339"/>
      <c r="D212" s="340"/>
      <c r="E212" s="107" t="s">
        <v>460</v>
      </c>
      <c r="F212" s="341"/>
      <c r="G212" s="107" t="s">
        <v>460</v>
      </c>
      <c r="H212" s="107" t="s">
        <v>460</v>
      </c>
      <c r="I212" s="342"/>
      <c r="L212" s="151" t="s">
        <v>460</v>
      </c>
    </row>
    <row r="213" spans="3:12" ht="49.95" hidden="1" customHeight="1">
      <c r="C213" s="339"/>
      <c r="D213" s="340"/>
      <c r="E213" s="107" t="s">
        <v>460</v>
      </c>
      <c r="F213" s="341"/>
      <c r="G213" s="107" t="s">
        <v>460</v>
      </c>
      <c r="H213" s="107" t="s">
        <v>460</v>
      </c>
      <c r="I213" s="342"/>
      <c r="L213" s="151" t="s">
        <v>460</v>
      </c>
    </row>
    <row r="214" spans="3:12" ht="49.95" hidden="1" customHeight="1">
      <c r="C214" s="339"/>
      <c r="D214" s="340"/>
      <c r="E214" s="107" t="s">
        <v>460</v>
      </c>
      <c r="F214" s="341"/>
      <c r="G214" s="107" t="s">
        <v>460</v>
      </c>
      <c r="H214" s="107" t="s">
        <v>460</v>
      </c>
      <c r="I214" s="342"/>
      <c r="L214" s="151" t="s">
        <v>460</v>
      </c>
    </row>
    <row r="215" spans="3:12" ht="49.95" hidden="1" customHeight="1">
      <c r="C215" s="339"/>
      <c r="D215" s="340"/>
      <c r="E215" s="107" t="s">
        <v>460</v>
      </c>
      <c r="F215" s="341"/>
      <c r="G215" s="107" t="s">
        <v>460</v>
      </c>
      <c r="H215" s="107" t="s">
        <v>460</v>
      </c>
      <c r="I215" s="342"/>
      <c r="L215" s="151" t="s">
        <v>460</v>
      </c>
    </row>
    <row r="216" spans="3:12" ht="49.95" hidden="1" customHeight="1">
      <c r="C216" s="339"/>
      <c r="D216" s="340"/>
      <c r="E216" s="107" t="s">
        <v>460</v>
      </c>
      <c r="F216" s="341"/>
      <c r="G216" s="107" t="s">
        <v>460</v>
      </c>
      <c r="H216" s="107" t="s">
        <v>460</v>
      </c>
      <c r="I216" s="342"/>
      <c r="L216" s="151" t="s">
        <v>460</v>
      </c>
    </row>
    <row r="217" spans="3:12" ht="49.95" hidden="1" customHeight="1">
      <c r="C217" s="339"/>
      <c r="D217" s="340"/>
      <c r="E217" s="107" t="s">
        <v>460</v>
      </c>
      <c r="F217" s="341"/>
      <c r="G217" s="107" t="s">
        <v>460</v>
      </c>
      <c r="H217" s="107" t="s">
        <v>460</v>
      </c>
      <c r="I217" s="342"/>
      <c r="L217" s="151" t="s">
        <v>460</v>
      </c>
    </row>
    <row r="218" spans="3:12" ht="49.95" hidden="1" customHeight="1">
      <c r="C218" s="339"/>
      <c r="D218" s="340"/>
      <c r="E218" s="107" t="s">
        <v>460</v>
      </c>
      <c r="F218" s="341"/>
      <c r="G218" s="107" t="s">
        <v>460</v>
      </c>
      <c r="H218" s="107" t="s">
        <v>460</v>
      </c>
      <c r="I218" s="342"/>
      <c r="L218" s="151" t="s">
        <v>460</v>
      </c>
    </row>
    <row r="219" spans="3:12" ht="49.95" hidden="1" customHeight="1">
      <c r="C219" s="339"/>
      <c r="D219" s="340"/>
      <c r="E219" s="107" t="s">
        <v>460</v>
      </c>
      <c r="F219" s="341"/>
      <c r="G219" s="107" t="s">
        <v>460</v>
      </c>
      <c r="H219" s="107" t="s">
        <v>460</v>
      </c>
      <c r="I219" s="342"/>
      <c r="L219" s="151" t="s">
        <v>460</v>
      </c>
    </row>
    <row r="220" spans="3:12" ht="49.95" hidden="1" customHeight="1">
      <c r="C220" s="339"/>
      <c r="D220" s="340"/>
      <c r="E220" s="107" t="s">
        <v>460</v>
      </c>
      <c r="F220" s="341"/>
      <c r="G220" s="107" t="s">
        <v>460</v>
      </c>
      <c r="H220" s="107" t="s">
        <v>460</v>
      </c>
      <c r="I220" s="342"/>
      <c r="L220" s="151" t="s">
        <v>460</v>
      </c>
    </row>
    <row r="221" spans="3:12" ht="49.95" hidden="1" customHeight="1">
      <c r="C221" s="339"/>
      <c r="D221" s="340"/>
      <c r="E221" s="107" t="s">
        <v>460</v>
      </c>
      <c r="F221" s="341"/>
      <c r="G221" s="107" t="s">
        <v>460</v>
      </c>
      <c r="H221" s="107" t="s">
        <v>460</v>
      </c>
      <c r="I221" s="342"/>
      <c r="L221" s="151" t="s">
        <v>460</v>
      </c>
    </row>
    <row r="222" spans="3:12" ht="49.95" hidden="1" customHeight="1">
      <c r="C222" s="339"/>
      <c r="D222" s="340"/>
      <c r="E222" s="107" t="s">
        <v>460</v>
      </c>
      <c r="F222" s="341"/>
      <c r="G222" s="107" t="s">
        <v>460</v>
      </c>
      <c r="H222" s="107" t="s">
        <v>460</v>
      </c>
      <c r="I222" s="342"/>
      <c r="L222" s="151" t="s">
        <v>460</v>
      </c>
    </row>
    <row r="223" spans="3:12" ht="49.95" hidden="1" customHeight="1">
      <c r="C223" s="339"/>
      <c r="D223" s="340"/>
      <c r="E223" s="107" t="s">
        <v>460</v>
      </c>
      <c r="F223" s="341"/>
      <c r="G223" s="107" t="s">
        <v>460</v>
      </c>
      <c r="H223" s="107" t="s">
        <v>460</v>
      </c>
      <c r="I223" s="342"/>
      <c r="L223" s="151" t="s">
        <v>460</v>
      </c>
    </row>
    <row r="224" spans="3:12" ht="49.95" hidden="1" customHeight="1">
      <c r="C224" s="339"/>
      <c r="D224" s="340"/>
      <c r="E224" s="107" t="s">
        <v>460</v>
      </c>
      <c r="F224" s="341"/>
      <c r="G224" s="107" t="s">
        <v>460</v>
      </c>
      <c r="H224" s="107" t="s">
        <v>460</v>
      </c>
      <c r="I224" s="342"/>
      <c r="L224" s="151" t="s">
        <v>460</v>
      </c>
    </row>
    <row r="225" spans="3:12" ht="49.95" hidden="1" customHeight="1">
      <c r="C225" s="339"/>
      <c r="D225" s="340"/>
      <c r="E225" s="107" t="s">
        <v>460</v>
      </c>
      <c r="F225" s="341"/>
      <c r="G225" s="107" t="s">
        <v>460</v>
      </c>
      <c r="H225" s="107" t="s">
        <v>460</v>
      </c>
      <c r="I225" s="342"/>
      <c r="L225" s="151" t="s">
        <v>460</v>
      </c>
    </row>
    <row r="226" spans="3:12" ht="49.95" hidden="1" customHeight="1">
      <c r="C226" s="339"/>
      <c r="D226" s="340"/>
      <c r="E226" s="107" t="s">
        <v>460</v>
      </c>
      <c r="F226" s="341"/>
      <c r="G226" s="107" t="s">
        <v>460</v>
      </c>
      <c r="H226" s="107" t="s">
        <v>460</v>
      </c>
      <c r="I226" s="342"/>
      <c r="L226" s="151" t="s">
        <v>460</v>
      </c>
    </row>
    <row r="227" spans="3:12" ht="49.95" hidden="1" customHeight="1">
      <c r="C227" s="339"/>
      <c r="D227" s="340"/>
      <c r="E227" s="107" t="s">
        <v>460</v>
      </c>
      <c r="F227" s="341"/>
      <c r="G227" s="107" t="s">
        <v>460</v>
      </c>
      <c r="H227" s="107" t="s">
        <v>460</v>
      </c>
      <c r="I227" s="342"/>
      <c r="L227" s="151" t="s">
        <v>460</v>
      </c>
    </row>
    <row r="228" spans="3:12" ht="49.95" hidden="1" customHeight="1">
      <c r="C228" s="339"/>
      <c r="D228" s="340"/>
      <c r="E228" s="107" t="s">
        <v>460</v>
      </c>
      <c r="F228" s="341"/>
      <c r="G228" s="107" t="s">
        <v>460</v>
      </c>
      <c r="H228" s="107" t="s">
        <v>460</v>
      </c>
      <c r="I228" s="342"/>
      <c r="L228" s="151" t="s">
        <v>460</v>
      </c>
    </row>
    <row r="229" spans="3:12" ht="49.95" hidden="1" customHeight="1">
      <c r="C229" s="339"/>
      <c r="D229" s="340"/>
      <c r="E229" s="107" t="s">
        <v>460</v>
      </c>
      <c r="F229" s="341"/>
      <c r="G229" s="107" t="s">
        <v>460</v>
      </c>
      <c r="H229" s="107" t="s">
        <v>460</v>
      </c>
      <c r="I229" s="342"/>
      <c r="L229" s="151" t="s">
        <v>460</v>
      </c>
    </row>
    <row r="230" spans="3:12" ht="49.95" hidden="1" customHeight="1">
      <c r="C230" s="339"/>
      <c r="D230" s="340"/>
      <c r="E230" s="107" t="s">
        <v>460</v>
      </c>
      <c r="F230" s="341"/>
      <c r="G230" s="107" t="s">
        <v>460</v>
      </c>
      <c r="H230" s="107" t="s">
        <v>460</v>
      </c>
      <c r="I230" s="342"/>
      <c r="L230" s="151" t="s">
        <v>460</v>
      </c>
    </row>
    <row r="231" spans="3:12" ht="49.95" hidden="1" customHeight="1">
      <c r="C231" s="339"/>
      <c r="D231" s="340"/>
      <c r="E231" s="107" t="s">
        <v>460</v>
      </c>
      <c r="F231" s="341"/>
      <c r="G231" s="107" t="s">
        <v>460</v>
      </c>
      <c r="H231" s="107" t="s">
        <v>460</v>
      </c>
      <c r="I231" s="342"/>
      <c r="L231" s="151" t="s">
        <v>460</v>
      </c>
    </row>
    <row r="232" spans="3:12" ht="49.95" hidden="1" customHeight="1">
      <c r="C232" s="339"/>
      <c r="D232" s="340"/>
      <c r="E232" s="107" t="s">
        <v>460</v>
      </c>
      <c r="F232" s="341"/>
      <c r="G232" s="107" t="s">
        <v>460</v>
      </c>
      <c r="H232" s="107" t="s">
        <v>460</v>
      </c>
      <c r="I232" s="342"/>
      <c r="L232" s="151" t="s">
        <v>460</v>
      </c>
    </row>
    <row r="233" spans="3:12" ht="49.95" hidden="1" customHeight="1">
      <c r="C233" s="339"/>
      <c r="D233" s="340"/>
      <c r="E233" s="107" t="s">
        <v>460</v>
      </c>
      <c r="F233" s="341"/>
      <c r="G233" s="107" t="s">
        <v>460</v>
      </c>
      <c r="H233" s="107" t="s">
        <v>460</v>
      </c>
      <c r="I233" s="342"/>
      <c r="L233" s="151" t="s">
        <v>460</v>
      </c>
    </row>
    <row r="234" spans="3:12" ht="49.95" hidden="1" customHeight="1">
      <c r="C234" s="339"/>
      <c r="D234" s="340"/>
      <c r="E234" s="107" t="s">
        <v>460</v>
      </c>
      <c r="F234" s="341"/>
      <c r="G234" s="107" t="s">
        <v>460</v>
      </c>
      <c r="H234" s="107" t="s">
        <v>460</v>
      </c>
      <c r="I234" s="342"/>
      <c r="L234" s="151" t="s">
        <v>460</v>
      </c>
    </row>
    <row r="235" spans="3:12" ht="49.95" hidden="1" customHeight="1">
      <c r="C235" s="339"/>
      <c r="D235" s="340"/>
      <c r="E235" s="107" t="s">
        <v>460</v>
      </c>
      <c r="F235" s="341"/>
      <c r="G235" s="107" t="s">
        <v>460</v>
      </c>
      <c r="H235" s="107" t="s">
        <v>460</v>
      </c>
      <c r="I235" s="342"/>
      <c r="L235" s="151" t="s">
        <v>460</v>
      </c>
    </row>
    <row r="236" spans="3:12" ht="49.95" hidden="1" customHeight="1">
      <c r="C236" s="339"/>
      <c r="D236" s="340"/>
      <c r="E236" s="107" t="s">
        <v>460</v>
      </c>
      <c r="F236" s="341"/>
      <c r="G236" s="107" t="s">
        <v>460</v>
      </c>
      <c r="H236" s="107" t="s">
        <v>460</v>
      </c>
      <c r="I236" s="342"/>
      <c r="L236" s="151" t="s">
        <v>460</v>
      </c>
    </row>
    <row r="237" spans="3:12" ht="49.95" hidden="1" customHeight="1">
      <c r="C237" s="339"/>
      <c r="D237" s="340"/>
      <c r="E237" s="107" t="s">
        <v>460</v>
      </c>
      <c r="F237" s="341"/>
      <c r="G237" s="107" t="s">
        <v>460</v>
      </c>
      <c r="H237" s="107" t="s">
        <v>460</v>
      </c>
      <c r="I237" s="342"/>
      <c r="L237" s="151" t="s">
        <v>460</v>
      </c>
    </row>
    <row r="238" spans="3:12" ht="49.95" customHeight="1" thickBot="1">
      <c r="C238" s="343"/>
      <c r="D238" s="344"/>
      <c r="E238" s="108" t="s">
        <v>460</v>
      </c>
      <c r="F238" s="345"/>
      <c r="G238" s="108" t="s">
        <v>460</v>
      </c>
      <c r="H238" s="108" t="s">
        <v>460</v>
      </c>
      <c r="I238" s="346"/>
      <c r="L238" s="151" t="s">
        <v>460</v>
      </c>
    </row>
    <row r="239" spans="3:12">
      <c r="E239" s="152"/>
      <c r="F239" s="153"/>
      <c r="G239" s="112"/>
    </row>
    <row r="240" spans="3:12" ht="34.799999999999997" customHeight="1">
      <c r="F240" s="112"/>
      <c r="G240" s="112"/>
    </row>
    <row r="241" spans="3:7">
      <c r="C241" s="3" t="s">
        <v>2</v>
      </c>
      <c r="F241" s="112"/>
      <c r="G241" s="112"/>
    </row>
    <row r="242" spans="3:7" ht="25.2" customHeight="1">
      <c r="C242" s="347"/>
      <c r="D242" s="112" t="s">
        <v>3</v>
      </c>
      <c r="E242" s="3" t="s">
        <v>4</v>
      </c>
      <c r="F242" s="348"/>
      <c r="G242" s="112" t="s">
        <v>5</v>
      </c>
    </row>
    <row r="243" spans="3:7" ht="25.2" customHeight="1">
      <c r="C243" s="347"/>
      <c r="D243" s="112" t="s">
        <v>3</v>
      </c>
      <c r="E243" s="3" t="s">
        <v>4</v>
      </c>
      <c r="F243" s="348"/>
      <c r="G243" s="112" t="s">
        <v>5</v>
      </c>
    </row>
    <row r="244" spans="3:7" ht="25.2" hidden="1" customHeight="1">
      <c r="C244" s="347"/>
      <c r="D244" s="112" t="s">
        <v>3</v>
      </c>
      <c r="E244" s="3" t="s">
        <v>4</v>
      </c>
      <c r="F244" s="348"/>
      <c r="G244" s="112" t="s">
        <v>5</v>
      </c>
    </row>
    <row r="245" spans="3:7" ht="25.2" hidden="1" customHeight="1">
      <c r="C245" s="347"/>
      <c r="D245" s="112" t="s">
        <v>3</v>
      </c>
      <c r="E245" s="112" t="s">
        <v>4</v>
      </c>
      <c r="F245" s="348"/>
      <c r="G245" s="112" t="s">
        <v>5</v>
      </c>
    </row>
    <row r="246" spans="3:7" ht="25.2" hidden="1" customHeight="1">
      <c r="C246" s="349"/>
      <c r="D246" s="112" t="s">
        <v>3</v>
      </c>
      <c r="E246" s="112" t="s">
        <v>4</v>
      </c>
      <c r="F246" s="348"/>
      <c r="G246" s="112" t="s">
        <v>5</v>
      </c>
    </row>
    <row r="247" spans="3:7" ht="25.2" hidden="1" customHeight="1">
      <c r="C247" s="349"/>
      <c r="D247" s="112" t="s">
        <v>3</v>
      </c>
      <c r="E247" s="112" t="s">
        <v>4</v>
      </c>
      <c r="F247" s="348"/>
      <c r="G247" s="112" t="s">
        <v>5</v>
      </c>
    </row>
    <row r="248" spans="3:7" ht="25.2" hidden="1" customHeight="1">
      <c r="C248" s="347"/>
      <c r="D248" s="112" t="s">
        <v>3</v>
      </c>
      <c r="E248" s="112" t="s">
        <v>4</v>
      </c>
      <c r="F248" s="348"/>
      <c r="G248" s="112" t="s">
        <v>5</v>
      </c>
    </row>
    <row r="249" spans="3:7" ht="25.2" hidden="1" customHeight="1">
      <c r="C249" s="349"/>
      <c r="D249" s="112" t="s">
        <v>3</v>
      </c>
      <c r="E249" s="112" t="s">
        <v>4</v>
      </c>
      <c r="F249" s="348"/>
      <c r="G249" s="112" t="s">
        <v>5</v>
      </c>
    </row>
    <row r="250" spans="3:7" ht="25.2" hidden="1" customHeight="1">
      <c r="C250" s="347"/>
      <c r="D250" s="112" t="s">
        <v>3</v>
      </c>
      <c r="E250" s="3" t="s">
        <v>4</v>
      </c>
      <c r="F250" s="348"/>
      <c r="G250" s="112" t="s">
        <v>5</v>
      </c>
    </row>
    <row r="251" spans="3:7" ht="25.2" hidden="1" customHeight="1">
      <c r="C251" s="347"/>
      <c r="D251" s="112" t="s">
        <v>3</v>
      </c>
      <c r="E251" s="3" t="s">
        <v>4</v>
      </c>
      <c r="F251" s="348"/>
      <c r="G251" s="112" t="s">
        <v>5</v>
      </c>
    </row>
    <row r="252" spans="3:7" ht="25.2" hidden="1" customHeight="1">
      <c r="C252" s="347"/>
      <c r="D252" s="112" t="s">
        <v>3</v>
      </c>
      <c r="E252" s="112" t="s">
        <v>4</v>
      </c>
      <c r="F252" s="348"/>
      <c r="G252" s="112" t="s">
        <v>5</v>
      </c>
    </row>
    <row r="253" spans="3:7" ht="25.2" hidden="1" customHeight="1">
      <c r="C253" s="349"/>
      <c r="D253" s="112" t="s">
        <v>3</v>
      </c>
      <c r="E253" s="112" t="s">
        <v>4</v>
      </c>
      <c r="F253" s="348"/>
      <c r="G253" s="112" t="s">
        <v>5</v>
      </c>
    </row>
    <row r="254" spans="3:7" ht="25.2" hidden="1" customHeight="1">
      <c r="C254" s="349"/>
      <c r="D254" s="112" t="s">
        <v>3</v>
      </c>
      <c r="E254" s="112" t="s">
        <v>4</v>
      </c>
      <c r="F254" s="348"/>
      <c r="G254" s="112" t="s">
        <v>5</v>
      </c>
    </row>
    <row r="255" spans="3:7" ht="25.2" hidden="1" customHeight="1">
      <c r="C255" s="349"/>
      <c r="D255" s="112" t="s">
        <v>3</v>
      </c>
      <c r="E255" s="112" t="s">
        <v>4</v>
      </c>
      <c r="F255" s="348"/>
      <c r="G255" s="112" t="s">
        <v>5</v>
      </c>
    </row>
    <row r="256" spans="3:7" ht="25.2" hidden="1" customHeight="1">
      <c r="C256" s="349"/>
      <c r="D256" s="112" t="s">
        <v>3</v>
      </c>
      <c r="E256" s="112" t="s">
        <v>4</v>
      </c>
      <c r="F256" s="348"/>
      <c r="G256" s="112" t="s">
        <v>5</v>
      </c>
    </row>
    <row r="257" spans="3:7" ht="25.2" hidden="1" customHeight="1">
      <c r="C257" s="349"/>
      <c r="D257" s="112" t="s">
        <v>3</v>
      </c>
      <c r="E257" s="112" t="s">
        <v>4</v>
      </c>
      <c r="F257" s="348"/>
      <c r="G257" s="112" t="s">
        <v>5</v>
      </c>
    </row>
    <row r="258" spans="3:7" ht="25.2" hidden="1" customHeight="1">
      <c r="C258" s="349"/>
      <c r="D258" s="112" t="s">
        <v>3</v>
      </c>
      <c r="E258" s="112" t="s">
        <v>4</v>
      </c>
      <c r="F258" s="348"/>
      <c r="G258" s="112" t="s">
        <v>5</v>
      </c>
    </row>
    <row r="259" spans="3:7" ht="25.2" hidden="1" customHeight="1">
      <c r="C259" s="349"/>
      <c r="D259" s="112" t="s">
        <v>3</v>
      </c>
      <c r="E259" s="112" t="s">
        <v>4</v>
      </c>
      <c r="F259" s="348"/>
      <c r="G259" s="112" t="s">
        <v>5</v>
      </c>
    </row>
    <row r="260" spans="3:7" ht="25.05" hidden="1" customHeight="1">
      <c r="C260" s="347"/>
      <c r="D260" s="112" t="s">
        <v>3</v>
      </c>
      <c r="E260" s="112" t="s">
        <v>4</v>
      </c>
      <c r="F260" s="348"/>
      <c r="G260" s="112" t="s">
        <v>5</v>
      </c>
    </row>
    <row r="261" spans="3:7" ht="25.2" hidden="1" customHeight="1">
      <c r="C261" s="349"/>
      <c r="D261" s="112" t="s">
        <v>3</v>
      </c>
      <c r="E261" s="112" t="s">
        <v>4</v>
      </c>
      <c r="F261" s="348"/>
      <c r="G261" s="112" t="s">
        <v>5</v>
      </c>
    </row>
  </sheetData>
  <sheetProtection algorithmName="SHA-512" hashValue="sPtmfsonHr5nuTJ8Nl+59cNcgBJo1KOwbUDCt07q18Iu3vEgXNVdkK2LEfoqhBo9jV3ed1+NB1KEQ4CycSsgtQ==" saltValue="QYK5e1j0tM8mv+EcPNf49w==" spinCount="100000" sheet="1" objects="1" scenarios="1" selectLockedCells="1" selectUnlockedCells="1"/>
  <mergeCells count="57">
    <mergeCell ref="C70:D70"/>
    <mergeCell ref="C71:D71"/>
    <mergeCell ref="B123:C123"/>
    <mergeCell ref="D134:F134"/>
    <mergeCell ref="D136:F136"/>
    <mergeCell ref="K67:M67"/>
    <mergeCell ref="G56:H56"/>
    <mergeCell ref="B57:B61"/>
    <mergeCell ref="G57:H57"/>
    <mergeCell ref="G58:H58"/>
    <mergeCell ref="G59:H59"/>
    <mergeCell ref="G60:H60"/>
    <mergeCell ref="G61:H61"/>
    <mergeCell ref="G62:H62"/>
    <mergeCell ref="G63:H63"/>
    <mergeCell ref="G64:H64"/>
    <mergeCell ref="G65:H65"/>
    <mergeCell ref="G66:H66"/>
    <mergeCell ref="G55:H55"/>
    <mergeCell ref="G44:H44"/>
    <mergeCell ref="G45:H45"/>
    <mergeCell ref="G46:H46"/>
    <mergeCell ref="G47:H47"/>
    <mergeCell ref="G48:H48"/>
    <mergeCell ref="G49:H49"/>
    <mergeCell ref="G50:H50"/>
    <mergeCell ref="G51:H51"/>
    <mergeCell ref="G52:H52"/>
    <mergeCell ref="G53:H53"/>
    <mergeCell ref="G54:H54"/>
    <mergeCell ref="B20:B22"/>
    <mergeCell ref="D26:F26"/>
    <mergeCell ref="D28:F28"/>
    <mergeCell ref="G43:H43"/>
    <mergeCell ref="G32:H32"/>
    <mergeCell ref="G33:H33"/>
    <mergeCell ref="G34:H34"/>
    <mergeCell ref="G35:H35"/>
    <mergeCell ref="G36:H36"/>
    <mergeCell ref="G37:H37"/>
    <mergeCell ref="G38:H38"/>
    <mergeCell ref="G39:H39"/>
    <mergeCell ref="G40:H40"/>
    <mergeCell ref="G41:H41"/>
    <mergeCell ref="G42:H42"/>
    <mergeCell ref="C30:C31"/>
    <mergeCell ref="D30:J30"/>
    <mergeCell ref="G31:H31"/>
    <mergeCell ref="E2:E3"/>
    <mergeCell ref="F2:J3"/>
    <mergeCell ref="C5:C6"/>
    <mergeCell ref="D7:F7"/>
    <mergeCell ref="G7:I7"/>
    <mergeCell ref="D8:F8"/>
    <mergeCell ref="G8:J8"/>
    <mergeCell ref="C11:C12"/>
    <mergeCell ref="D11:J11"/>
  </mergeCells>
  <phoneticPr fontId="3"/>
  <conditionalFormatting sqref="B10:J19 C20:J22 B23:J56 C57:J61 B62:J261">
    <cfRule type="expression" dxfId="75" priority="1">
      <formula>AND(OR($E$6="✓", $F$6="✓", $G$6="✓"), $D$7="映像記録型ドライブレコーダーの取得")</formula>
    </cfRule>
  </conditionalFormatting>
  <conditionalFormatting sqref="C63">
    <cfRule type="expression" dxfId="74" priority="14">
      <formula>$C$63="NG"</formula>
    </cfRule>
  </conditionalFormatting>
  <conditionalFormatting sqref="C64">
    <cfRule type="expression" dxfId="73" priority="12">
      <formula>$C$64="NG"</formula>
    </cfRule>
  </conditionalFormatting>
  <conditionalFormatting sqref="C65">
    <cfRule type="expression" dxfId="72" priority="10">
      <formula>$C$65="NG"</formula>
    </cfRule>
  </conditionalFormatting>
  <conditionalFormatting sqref="C66">
    <cfRule type="expression" dxfId="71" priority="16">
      <formula>$C$66="NG"</formula>
    </cfRule>
  </conditionalFormatting>
  <conditionalFormatting sqref="C63:J63">
    <cfRule type="expression" dxfId="70" priority="7">
      <formula>AND($D$7="映像記録型ドライブレコーダーの取得",$D$7&lt;&gt;"")</formula>
    </cfRule>
  </conditionalFormatting>
  <conditionalFormatting sqref="C63:J64">
    <cfRule type="expression" dxfId="69" priority="5">
      <formula>AND($D$7="デジタル式運行記録計及び 映像記録型ドライブレコーダー一体型の取得",$D$7&lt;&gt;"")</formula>
    </cfRule>
  </conditionalFormatting>
  <conditionalFormatting sqref="C63:J65">
    <cfRule type="expression" dxfId="68" priority="3">
      <formula>AND($D$7="通信機能付デジタル式運行記録計及び 映像記録型ドライブレコーダー一体型の取得",$D$7&lt;&gt;"")</formula>
    </cfRule>
  </conditionalFormatting>
  <conditionalFormatting sqref="C64:J66">
    <cfRule type="expression" dxfId="67" priority="8">
      <formula>AND($D$7="デジタル式運行記録計の取得",$D$7&lt;&gt;"")</formula>
    </cfRule>
  </conditionalFormatting>
  <conditionalFormatting sqref="C65:J66">
    <cfRule type="expression" dxfId="66" priority="6">
      <formula>AND($D$7="映像記録型ドライブレコーダーの取得",$D$7&lt;&gt;"")</formula>
    </cfRule>
  </conditionalFormatting>
  <conditionalFormatting sqref="C66:J66">
    <cfRule type="expression" dxfId="65" priority="4">
      <formula>AND($D$7="デジタル式運行記録計及び 映像記録型ドライブレコーダー一体型の取得",$D$7&lt;&gt;"")</formula>
    </cfRule>
  </conditionalFormatting>
  <conditionalFormatting sqref="D32:D61">
    <cfRule type="expression" dxfId="64" priority="18">
      <formula>AND(D32&lt;&gt;"", ISNA(MATCH(D32, $D$13:$D$22, 0)))</formula>
    </cfRule>
  </conditionalFormatting>
  <conditionalFormatting sqref="D139:D238">
    <cfRule type="expression" dxfId="63" priority="2">
      <formula>OR($L139="台数不足", $L139="コード不一致", $L139="台数未入力")</formula>
    </cfRule>
  </conditionalFormatting>
  <conditionalFormatting sqref="F139:F238">
    <cfRule type="expression" dxfId="62" priority="17">
      <formula>AND($E139&gt;"", $E139&lt;&gt;"車載器")</formula>
    </cfRule>
  </conditionalFormatting>
  <conditionalFormatting sqref="G8:J8">
    <cfRule type="expression" dxfId="61" priority="19">
      <formula>AND(OR($E$6="✓", $F$6="✓", $G$6="✓"), $D$7="映像記録型ドライブレコーダーの取得")</formula>
    </cfRule>
  </conditionalFormatting>
  <conditionalFormatting sqref="I63">
    <cfRule type="expression" dxfId="60" priority="13">
      <formula>$C$63="NG"</formula>
    </cfRule>
  </conditionalFormatting>
  <conditionalFormatting sqref="I64">
    <cfRule type="expression" dxfId="59" priority="11">
      <formula>$C$64="NG"</formula>
    </cfRule>
  </conditionalFormatting>
  <conditionalFormatting sqref="I65">
    <cfRule type="expression" dxfId="58" priority="9">
      <formula>$C$65="NG"</formula>
    </cfRule>
  </conditionalFormatting>
  <conditionalFormatting sqref="I66">
    <cfRule type="expression" dxfId="57" priority="15">
      <formula>$C$66="NG"</formula>
    </cfRule>
  </conditionalFormatting>
  <pageMargins left="0.7" right="0.7" top="0.75" bottom="0.75" header="0.3" footer="0.3"/>
  <pageSetup paperSize="9" scale="2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21A0-F072-45A6-BF8F-9F536D639014}">
  <sheetPr>
    <pageSetUpPr fitToPage="1"/>
  </sheetPr>
  <dimension ref="B1:Y261"/>
  <sheetViews>
    <sheetView showGridLines="0" tabSelected="1" zoomScale="60" zoomScaleNormal="60" workbookViewId="0">
      <selection activeCell="D6" sqref="D6"/>
    </sheetView>
  </sheetViews>
  <sheetFormatPr defaultColWidth="8.59765625" defaultRowHeight="18"/>
  <cols>
    <col min="1" max="1" width="3.59765625" style="3" customWidth="1"/>
    <col min="2" max="2" width="6.69921875" style="3" customWidth="1"/>
    <col min="3" max="3" width="35.69921875" style="3" customWidth="1"/>
    <col min="4" max="10" width="30.69921875" style="3" customWidth="1"/>
    <col min="11" max="11" width="15.59765625" style="3" customWidth="1"/>
    <col min="12" max="12" width="15.59765625" style="3" hidden="1" customWidth="1"/>
    <col min="13" max="13" width="16.5" style="3" hidden="1" customWidth="1"/>
    <col min="14" max="16" width="8.59765625" style="3"/>
    <col min="17" max="17" width="13" style="3" customWidth="1"/>
    <col min="18" max="18" width="6.69921875" style="3" customWidth="1"/>
    <col min="19" max="19" width="27.8984375" style="3" customWidth="1"/>
    <col min="20" max="20" width="8.59765625" style="3"/>
    <col min="21" max="21" width="19.296875" style="3" customWidth="1"/>
    <col min="22" max="22" width="22.5" style="3" customWidth="1"/>
    <col min="23" max="24" width="8.59765625" style="3"/>
    <col min="25" max="25" width="9.8984375" style="3" customWidth="1"/>
    <col min="26" max="16384" width="8.59765625" style="3"/>
  </cols>
  <sheetData>
    <row r="1" spans="2:13" ht="27" thickBot="1">
      <c r="B1" s="1" t="s">
        <v>6</v>
      </c>
      <c r="C1" s="2"/>
      <c r="H1" s="13"/>
      <c r="I1" s="3" t="s">
        <v>21</v>
      </c>
      <c r="J1" s="259" t="s">
        <v>457</v>
      </c>
    </row>
    <row r="2" spans="2:13" ht="25.05" customHeight="1" thickTop="1">
      <c r="B2" s="4"/>
      <c r="C2" s="188" t="s">
        <v>428</v>
      </c>
      <c r="D2" s="5"/>
      <c r="E2" s="355" t="s">
        <v>22</v>
      </c>
      <c r="F2" s="357" t="s">
        <v>436</v>
      </c>
      <c r="G2" s="357"/>
      <c r="H2" s="357"/>
      <c r="I2" s="357"/>
      <c r="J2" s="358"/>
    </row>
    <row r="3" spans="2:13" ht="25.05" customHeight="1" thickBot="1">
      <c r="B3" s="6"/>
      <c r="C3" s="188" t="s">
        <v>420</v>
      </c>
      <c r="D3" s="5"/>
      <c r="E3" s="356"/>
      <c r="F3" s="359"/>
      <c r="G3" s="359"/>
      <c r="H3" s="359"/>
      <c r="I3" s="359"/>
      <c r="J3" s="360"/>
    </row>
    <row r="4" spans="2:13" ht="26.1" customHeight="1" thickTop="1" thickBot="1">
      <c r="B4" s="7" t="s">
        <v>23</v>
      </c>
      <c r="C4" s="7"/>
      <c r="D4" s="7"/>
    </row>
    <row r="5" spans="2:13" ht="26.1" customHeight="1">
      <c r="B5" s="7"/>
      <c r="C5" s="361" t="s">
        <v>16</v>
      </c>
      <c r="D5" s="8" t="s">
        <v>17</v>
      </c>
      <c r="E5" s="9" t="s">
        <v>18</v>
      </c>
      <c r="F5" s="10" t="s">
        <v>19</v>
      </c>
      <c r="G5" s="11" t="s">
        <v>20</v>
      </c>
    </row>
    <row r="6" spans="2:13" ht="34.35" customHeight="1" thickBot="1">
      <c r="B6" s="7"/>
      <c r="C6" s="362"/>
      <c r="D6" s="232"/>
      <c r="E6" s="233"/>
      <c r="F6" s="233"/>
      <c r="G6" s="234"/>
      <c r="H6" s="189"/>
    </row>
    <row r="7" spans="2:13" ht="35.4" customHeight="1" thickBot="1">
      <c r="B7" s="7"/>
      <c r="C7" s="12" t="s">
        <v>26</v>
      </c>
      <c r="D7" s="408" t="s">
        <v>455</v>
      </c>
      <c r="E7" s="409"/>
      <c r="F7" s="410"/>
      <c r="G7" s="366" t="s">
        <v>444</v>
      </c>
      <c r="H7" s="367"/>
      <c r="I7" s="367"/>
    </row>
    <row r="8" spans="2:13" ht="47.55" customHeight="1" thickTop="1" thickBot="1">
      <c r="B8" s="7"/>
      <c r="C8" s="190"/>
      <c r="D8" s="368" t="s">
        <v>437</v>
      </c>
      <c r="E8" s="369"/>
      <c r="F8" s="370"/>
      <c r="G8" s="371" t="str">
        <f>IF(AND(OR(E6="✓", F6="✓", G6="✓"), D7="映像記録型ドライブレコーダーの取得"), "⚠ 以下項目は入力できません", "")</f>
        <v/>
      </c>
      <c r="H8" s="371"/>
      <c r="I8" s="371"/>
      <c r="J8" s="371"/>
    </row>
    <row r="9" spans="2:13" ht="27.45" customHeight="1" thickTop="1">
      <c r="B9" s="7"/>
      <c r="C9" s="212"/>
      <c r="D9" s="213"/>
      <c r="E9" s="213"/>
      <c r="F9" s="213"/>
      <c r="G9" s="16"/>
      <c r="H9" s="16"/>
      <c r="I9" s="16"/>
      <c r="J9" s="16"/>
    </row>
    <row r="10" spans="2:13" ht="38.4" customHeight="1" thickBot="1">
      <c r="B10" s="7" t="s">
        <v>374</v>
      </c>
      <c r="D10" s="110"/>
      <c r="E10" s="111"/>
      <c r="F10" s="111"/>
      <c r="G10" s="112"/>
    </row>
    <row r="11" spans="2:13" ht="18.45" customHeight="1">
      <c r="C11" s="372" t="s">
        <v>9</v>
      </c>
      <c r="D11" s="350" t="s">
        <v>0</v>
      </c>
      <c r="E11" s="351"/>
      <c r="F11" s="351"/>
      <c r="G11" s="351"/>
      <c r="H11" s="351"/>
      <c r="I11" s="351"/>
      <c r="J11" s="352"/>
    </row>
    <row r="12" spans="2:13" ht="85.2" customHeight="1">
      <c r="C12" s="373"/>
      <c r="D12" s="113" t="s">
        <v>375</v>
      </c>
      <c r="E12" s="113" t="s">
        <v>376</v>
      </c>
      <c r="F12" s="113" t="s">
        <v>398</v>
      </c>
      <c r="G12" s="113" t="s">
        <v>377</v>
      </c>
      <c r="H12" s="113" t="s">
        <v>378</v>
      </c>
      <c r="I12" s="113" t="s">
        <v>15</v>
      </c>
      <c r="J12" s="114" t="s">
        <v>8</v>
      </c>
      <c r="K12" s="115"/>
      <c r="L12" s="116"/>
    </row>
    <row r="13" spans="2:13" ht="73.5" customHeight="1">
      <c r="C13" s="76" t="str">
        <f>IF($D13&lt;&gt;"",$I13*$J13,"")</f>
        <v/>
      </c>
      <c r="D13" s="235"/>
      <c r="E13" s="100" t="str">
        <f>IFERROR(VLOOKUP($D13, ALL!$A:$G, 2, FALSE), "")</f>
        <v/>
      </c>
      <c r="F13" s="100" t="str">
        <f>IFERROR(VLOOKUP($D13, ALL!$A:$G, 7, FALSE), "")</f>
        <v/>
      </c>
      <c r="G13" s="100" t="str">
        <f>IFERROR(VLOOKUP($D13, ALL!$A:$G, 3, FALSE), "")</f>
        <v/>
      </c>
      <c r="H13" s="100" t="str">
        <f>IFERROR(VLOOKUP($D13, ALL!$A:$G, 5, FALSE), "")</f>
        <v/>
      </c>
      <c r="I13" s="237"/>
      <c r="J13" s="238"/>
      <c r="L13" s="116"/>
      <c r="M13" s="110"/>
    </row>
    <row r="14" spans="2:13" ht="73.5" customHeight="1">
      <c r="C14" s="76" t="str">
        <f t="shared" ref="C14:C22" si="0">IF($D14&lt;&gt;"",$I14*$J14,"")</f>
        <v/>
      </c>
      <c r="D14" s="235"/>
      <c r="E14" s="100" t="str">
        <f>IFERROR(VLOOKUP($D14, ALL!$A:$G, 2, FALSE), "")</f>
        <v/>
      </c>
      <c r="F14" s="100" t="str">
        <f>IFERROR(VLOOKUP($D14, ALL!$A:$G, 7, FALSE), "")</f>
        <v/>
      </c>
      <c r="G14" s="100" t="str">
        <f>IFERROR(VLOOKUP($D14, ALL!$A:$G, 3, FALSE), "")</f>
        <v/>
      </c>
      <c r="H14" s="100" t="str">
        <f>IFERROR(VLOOKUP($D14, ALL!$A:$G, 5, FALSE), "")</f>
        <v/>
      </c>
      <c r="I14" s="237"/>
      <c r="J14" s="238"/>
    </row>
    <row r="15" spans="2:13" ht="73.5" customHeight="1">
      <c r="C15" s="76" t="str">
        <f t="shared" si="0"/>
        <v/>
      </c>
      <c r="D15" s="236"/>
      <c r="E15" s="100" t="str">
        <f>IFERROR(VLOOKUP($D15, ALL!$A:$G, 2, FALSE), "")</f>
        <v/>
      </c>
      <c r="F15" s="100" t="str">
        <f>IFERROR(VLOOKUP($D15, ALL!$A:$G, 7, FALSE), "")</f>
        <v/>
      </c>
      <c r="G15" s="100" t="str">
        <f>IFERROR(VLOOKUP($D15, ALL!$A:$G, 3, FALSE), "")</f>
        <v/>
      </c>
      <c r="H15" s="100" t="str">
        <f>IFERROR(VLOOKUP($D15, ALL!$A:$G, 5, FALSE), "")</f>
        <v/>
      </c>
      <c r="I15" s="237"/>
      <c r="J15" s="238"/>
    </row>
    <row r="16" spans="2:13" ht="73.5" customHeight="1">
      <c r="C16" s="76" t="str">
        <f t="shared" si="0"/>
        <v/>
      </c>
      <c r="D16" s="235"/>
      <c r="E16" s="100" t="str">
        <f>IFERROR(VLOOKUP($D16, ALL!$A:$G, 2, FALSE), "")</f>
        <v/>
      </c>
      <c r="F16" s="100" t="str">
        <f>IFERROR(VLOOKUP($D16, ALL!$A:$G, 7, FALSE), "")</f>
        <v/>
      </c>
      <c r="G16" s="100" t="str">
        <f>IFERROR(VLOOKUP($D16, ALL!$A:$G, 3, FALSE), "")</f>
        <v/>
      </c>
      <c r="H16" s="100" t="str">
        <f>IFERROR(VLOOKUP($D16, ALL!$A:$G, 5, FALSE), "")</f>
        <v/>
      </c>
      <c r="I16" s="237"/>
      <c r="J16" s="238"/>
    </row>
    <row r="17" spans="2:18" ht="73.5" customHeight="1">
      <c r="C17" s="76" t="str">
        <f t="shared" si="0"/>
        <v/>
      </c>
      <c r="D17" s="235"/>
      <c r="E17" s="100" t="str">
        <f>IFERROR(VLOOKUP($D17, ALL!$A:$G, 2, FALSE), "")</f>
        <v/>
      </c>
      <c r="F17" s="100" t="str">
        <f>IFERROR(VLOOKUP($D17, ALL!$A:$G, 7, FALSE), "")</f>
        <v/>
      </c>
      <c r="G17" s="100" t="str">
        <f>IFERROR(VLOOKUP($D17, ALL!$A:$G, 3, FALSE), "")</f>
        <v/>
      </c>
      <c r="H17" s="100" t="str">
        <f>IFERROR(VLOOKUP($D17, ALL!$A:$G, 5, FALSE), "")</f>
        <v/>
      </c>
      <c r="I17" s="237"/>
      <c r="J17" s="238"/>
    </row>
    <row r="18" spans="2:18" ht="73.5" customHeight="1">
      <c r="C18" s="76" t="str">
        <f t="shared" si="0"/>
        <v/>
      </c>
      <c r="D18" s="236"/>
      <c r="E18" s="100" t="str">
        <f>IFERROR(VLOOKUP($D18, ALL!$A:$G, 2, FALSE), "")</f>
        <v/>
      </c>
      <c r="F18" s="100" t="str">
        <f>IFERROR(VLOOKUP($D18, ALL!$A:$G, 7, FALSE), "")</f>
        <v/>
      </c>
      <c r="G18" s="100" t="str">
        <f>IFERROR(VLOOKUP($D18, ALL!$A:$G, 3, FALSE), "")</f>
        <v/>
      </c>
      <c r="H18" s="100" t="str">
        <f>IFERROR(VLOOKUP($D18, ALL!$A:$G, 5, FALSE), "")</f>
        <v/>
      </c>
      <c r="I18" s="237"/>
      <c r="J18" s="238"/>
      <c r="R18" s="13"/>
    </row>
    <row r="19" spans="2:18" ht="73.5" customHeight="1" thickBot="1">
      <c r="C19" s="260" t="str">
        <f t="shared" si="0"/>
        <v/>
      </c>
      <c r="D19" s="261"/>
      <c r="E19" s="262" t="str">
        <f>IFERROR(VLOOKUP($D19, ALL!$A:$G, 2, FALSE), "")</f>
        <v/>
      </c>
      <c r="F19" s="262" t="str">
        <f>IFERROR(VLOOKUP($D19, ALL!$A:$G, 7, FALSE), "")</f>
        <v/>
      </c>
      <c r="G19" s="262" t="str">
        <f>IFERROR(VLOOKUP($D19, ALL!$A:$G, 3, FALSE), "")</f>
        <v/>
      </c>
      <c r="H19" s="262" t="str">
        <f>IFERROR(VLOOKUP($D19, ALL!$A:$G, 5, FALSE), "")</f>
        <v/>
      </c>
      <c r="I19" s="244"/>
      <c r="J19" s="245"/>
      <c r="R19" s="13"/>
    </row>
    <row r="20" spans="2:18" ht="73.5" customHeight="1" thickTop="1">
      <c r="B20" s="403" t="s">
        <v>459</v>
      </c>
      <c r="C20" s="268" t="str">
        <f t="shared" si="0"/>
        <v/>
      </c>
      <c r="D20" s="269"/>
      <c r="E20" s="270" t="str">
        <f>IFERROR(VLOOKUP($D20, ALL!$A:$G, 2, FALSE), "")</f>
        <v/>
      </c>
      <c r="F20" s="270" t="str">
        <f>IFERROR(VLOOKUP($D20, ALL!$A:$G, 7, FALSE), "")</f>
        <v/>
      </c>
      <c r="G20" s="270" t="str">
        <f>IFERROR(VLOOKUP($D20, ALL!$A:$G, 3, FALSE), "")</f>
        <v/>
      </c>
      <c r="H20" s="270" t="str">
        <f>IFERROR(VLOOKUP($D20, ALL!$A:$G, 5, FALSE), "")</f>
        <v/>
      </c>
      <c r="I20" s="271"/>
      <c r="J20" s="272"/>
      <c r="L20" s="179" t="s">
        <v>403</v>
      </c>
      <c r="M20" s="151" cm="1">
        <f t="array" ref="M20">SUMPRODUCT(
 ($E$13:$E$19="車載器") *
 ($F$13:$F$19="デジタル式運行記録計") *
 ISNUMBER($I$13:$I$19) *
 $I$13:$I$19
)</f>
        <v>0</v>
      </c>
      <c r="R20" s="13"/>
    </row>
    <row r="21" spans="2:18" ht="73.5" customHeight="1">
      <c r="B21" s="404"/>
      <c r="C21" s="273" t="str">
        <f t="shared" si="0"/>
        <v/>
      </c>
      <c r="D21" s="236"/>
      <c r="E21" s="100" t="str">
        <f>IFERROR(VLOOKUP($D21, ALL!$A:$G, 2, FALSE), "")</f>
        <v/>
      </c>
      <c r="F21" s="100" t="str">
        <f>IFERROR(VLOOKUP($D21, ALL!$A:$G, 7, FALSE), "")</f>
        <v/>
      </c>
      <c r="G21" s="100" t="str">
        <f>IFERROR(VLOOKUP($D21, ALL!$A:$G, 3, FALSE), "")</f>
        <v/>
      </c>
      <c r="H21" s="100" t="str">
        <f>IFERROR(VLOOKUP($D21, ALL!$A:$G, 5, FALSE), "")</f>
        <v/>
      </c>
      <c r="I21" s="237"/>
      <c r="J21" s="274"/>
      <c r="L21" s="180" t="s">
        <v>404</v>
      </c>
      <c r="M21" s="151" cm="1">
        <f t="array" ref="M21">SUMPRODUCT(
 ($E$13:$E$19="車載器") *
 ($F$13:$F$19="映像記録型ドライブレコーダー") *
 ISNUMBER($I$13:$I$19) *
 $I$13:$I$19
)</f>
        <v>0</v>
      </c>
      <c r="R21" s="13"/>
    </row>
    <row r="22" spans="2:18" ht="73.5" customHeight="1" thickBot="1">
      <c r="B22" s="405"/>
      <c r="C22" s="275" t="str">
        <f t="shared" si="0"/>
        <v/>
      </c>
      <c r="D22" s="276"/>
      <c r="E22" s="277" t="str">
        <f>IFERROR(VLOOKUP($D22, ALL!$A:$G, 2, FALSE), "")</f>
        <v/>
      </c>
      <c r="F22" s="277" t="str">
        <f>IFERROR(VLOOKUP($D22, ALL!$A:$G, 7, FALSE), "")</f>
        <v/>
      </c>
      <c r="G22" s="277" t="str">
        <f>IFERROR(VLOOKUP($D22, ALL!$A:$G, 3, FALSE), "")</f>
        <v/>
      </c>
      <c r="H22" s="277" t="str">
        <f>IFERROR(VLOOKUP($D22, ALL!$A:$G, 5, FALSE), "")</f>
        <v/>
      </c>
      <c r="I22" s="278"/>
      <c r="J22" s="279"/>
      <c r="L22" s="180" t="s">
        <v>405</v>
      </c>
      <c r="M22" s="151" cm="1">
        <f t="array" ref="M22">SUMPRODUCT(
 ($E$13:$E$19="車載器") *
 ($F$13:$F$19="一体型") *
 ISNUMBER($I$13:$I$19) *
 $I$13:$I$19 * 2
)</f>
        <v>0</v>
      </c>
    </row>
    <row r="23" spans="2:18" ht="73.5" customHeight="1" thickTop="1" thickBot="1">
      <c r="B23" s="7" t="s">
        <v>7</v>
      </c>
      <c r="C23" s="263">
        <f>SUM(C13:C22)</f>
        <v>0</v>
      </c>
      <c r="D23" s="264"/>
      <c r="E23" s="265"/>
      <c r="F23" s="265"/>
      <c r="G23" s="264"/>
      <c r="H23" s="266"/>
      <c r="I23" s="267"/>
      <c r="J23" s="267"/>
      <c r="L23" s="179" t="s">
        <v>406</v>
      </c>
      <c r="M23" s="151" cm="1">
        <f t="array" ref="M23">SUMPRODUCT(
 ($E$13:$E$19="車載器") *
 ($F$13:$F$19="通信機能付き一体型") *
 ISNUMBER($I$13:$I$19) *
 $I$13:$I$19 * 2
)</f>
        <v>0</v>
      </c>
    </row>
    <row r="24" spans="2:18" ht="30" customHeight="1">
      <c r="C24" s="77"/>
      <c r="D24" s="117"/>
      <c r="E24" s="118"/>
      <c r="F24" s="119"/>
      <c r="G24" s="120"/>
      <c r="H24" s="121"/>
      <c r="I24" s="121"/>
    </row>
    <row r="25" spans="2:18" ht="30" customHeight="1" thickBot="1">
      <c r="B25" s="122" t="s">
        <v>379</v>
      </c>
      <c r="C25" s="78"/>
      <c r="D25" s="123"/>
      <c r="E25" s="124"/>
      <c r="F25" s="125"/>
      <c r="G25" s="126"/>
      <c r="H25" s="127"/>
      <c r="I25" s="127"/>
    </row>
    <row r="26" spans="2:18" ht="30" customHeight="1" thickBot="1">
      <c r="C26" s="128" t="s">
        <v>380</v>
      </c>
      <c r="D26" s="375" t="str">
        <f>IF(D7="","",D7)</f>
        <v>　</v>
      </c>
      <c r="E26" s="376"/>
      <c r="F26" s="376"/>
      <c r="G26" s="129"/>
      <c r="H26" s="127"/>
      <c r="I26" s="127"/>
    </row>
    <row r="27" spans="2:18" ht="30" customHeight="1" thickBot="1">
      <c r="C27" s="130" t="s">
        <v>381</v>
      </c>
      <c r="E27" s="131"/>
      <c r="F27" s="131"/>
      <c r="G27" s="126"/>
      <c r="H27" s="127"/>
      <c r="I27" s="127"/>
    </row>
    <row r="28" spans="2:18" ht="30" customHeight="1" thickBot="1">
      <c r="C28" s="132" t="s">
        <v>382</v>
      </c>
      <c r="D28" s="377" t="str" cm="1">
        <f t="array" ref="D28">IF(COUNTA($D$32:$D$61)=0,
    "",
    IF(
        SUMPRODUCT(
            (--($D$32:$D$61&lt;&gt;"")) /
            IF($D$32:$D$61&lt;&gt;"", COUNTIF($D$32:$D$61, $D$32:$D$61), 1)
            *
            (--(COUNTIF($D$13:$D$22, $D$32:$D$61)=0))
        ) = 0,
        "OK",
        "２-1．補助対象経費で選択した「機器コード番号」と異なります。"
    )
)</f>
        <v/>
      </c>
      <c r="E28" s="378"/>
      <c r="F28" s="379"/>
      <c r="I28" s="127"/>
    </row>
    <row r="29" spans="2:18" ht="30" customHeight="1" thickBot="1">
      <c r="B29" s="122"/>
      <c r="C29" s="79"/>
      <c r="D29" s="130"/>
      <c r="E29" s="133"/>
      <c r="F29" s="134"/>
      <c r="G29" s="126"/>
      <c r="H29" s="127"/>
      <c r="I29" s="127"/>
    </row>
    <row r="30" spans="2:18" ht="18.45" customHeight="1">
      <c r="C30" s="382" t="s">
        <v>9</v>
      </c>
      <c r="D30" s="350" t="s">
        <v>383</v>
      </c>
      <c r="E30" s="351"/>
      <c r="F30" s="351"/>
      <c r="G30" s="351"/>
      <c r="H30" s="351"/>
      <c r="I30" s="351"/>
      <c r="J30" s="352"/>
    </row>
    <row r="31" spans="2:18" ht="93" customHeight="1">
      <c r="C31" s="383"/>
      <c r="D31" s="205" t="s">
        <v>438</v>
      </c>
      <c r="E31" s="205" t="s">
        <v>445</v>
      </c>
      <c r="F31" s="174" t="s">
        <v>398</v>
      </c>
      <c r="G31" s="353" t="s">
        <v>439</v>
      </c>
      <c r="H31" s="354"/>
      <c r="I31" s="171" t="s">
        <v>419</v>
      </c>
      <c r="J31" s="114" t="s">
        <v>8</v>
      </c>
      <c r="K31" s="116"/>
      <c r="L31" s="116"/>
    </row>
    <row r="32" spans="2:18" ht="30" customHeight="1">
      <c r="C32" s="76" t="str">
        <f t="shared" ref="C32:C61" si="1">IF($D32&lt;&gt;"",$I32*$J32,"")</f>
        <v/>
      </c>
      <c r="D32" s="241"/>
      <c r="E32" s="242"/>
      <c r="F32" s="173" t="str">
        <f>IFERROR(VLOOKUP($D32, ALL!$A:$G, 7, FALSE), "")</f>
        <v/>
      </c>
      <c r="G32" s="406"/>
      <c r="H32" s="407"/>
      <c r="I32" s="237"/>
      <c r="J32" s="238"/>
    </row>
    <row r="33" spans="3:10" ht="30" customHeight="1">
      <c r="C33" s="76" t="str">
        <f>IF($D33&lt;&gt;"",$I33*$J33,"")</f>
        <v/>
      </c>
      <c r="D33" s="243"/>
      <c r="E33" s="242"/>
      <c r="F33" s="173" t="str">
        <f>IFERROR(VLOOKUP($D33, ALL!$A:$G, 7, FALSE), "")</f>
        <v/>
      </c>
      <c r="G33" s="406"/>
      <c r="H33" s="407"/>
      <c r="I33" s="237"/>
      <c r="J33" s="238"/>
    </row>
    <row r="34" spans="3:10" ht="30" customHeight="1">
      <c r="C34" s="76" t="str">
        <f t="shared" si="1"/>
        <v/>
      </c>
      <c r="D34" s="243"/>
      <c r="E34" s="242"/>
      <c r="F34" s="173" t="str">
        <f>IFERROR(VLOOKUP($D34, ALL!$A:$G, 7, FALSE), "")</f>
        <v/>
      </c>
      <c r="G34" s="406"/>
      <c r="H34" s="407"/>
      <c r="I34" s="237"/>
      <c r="J34" s="238"/>
    </row>
    <row r="35" spans="3:10" ht="30" customHeight="1">
      <c r="C35" s="76" t="str">
        <f t="shared" si="1"/>
        <v/>
      </c>
      <c r="D35" s="241"/>
      <c r="E35" s="242"/>
      <c r="F35" s="173" t="str">
        <f>IFERROR(VLOOKUP($D35, ALL!$A:$G, 7, FALSE), "")</f>
        <v/>
      </c>
      <c r="G35" s="406"/>
      <c r="H35" s="407"/>
      <c r="I35" s="237"/>
      <c r="J35" s="238"/>
    </row>
    <row r="36" spans="3:10" ht="30" customHeight="1">
      <c r="C36" s="76" t="str">
        <f t="shared" si="1"/>
        <v/>
      </c>
      <c r="D36" s="241"/>
      <c r="E36" s="242"/>
      <c r="F36" s="173" t="str">
        <f>IFERROR(VLOOKUP($D36, ALL!$A:$G, 7, FALSE), "")</f>
        <v/>
      </c>
      <c r="G36" s="406"/>
      <c r="H36" s="407"/>
      <c r="I36" s="237"/>
      <c r="J36" s="238"/>
    </row>
    <row r="37" spans="3:10" ht="30" customHeight="1">
      <c r="C37" s="76" t="str">
        <f t="shared" si="1"/>
        <v/>
      </c>
      <c r="D37" s="243"/>
      <c r="E37" s="242"/>
      <c r="F37" s="173" t="str">
        <f>IFERROR(VLOOKUP($D37, ALL!$A:$G, 7, FALSE), "")</f>
        <v/>
      </c>
      <c r="G37" s="406"/>
      <c r="H37" s="407"/>
      <c r="I37" s="237"/>
      <c r="J37" s="238"/>
    </row>
    <row r="38" spans="3:10" ht="30" customHeight="1">
      <c r="C38" s="76" t="str">
        <f t="shared" si="1"/>
        <v/>
      </c>
      <c r="D38" s="243"/>
      <c r="E38" s="242"/>
      <c r="F38" s="173" t="str">
        <f>IFERROR(VLOOKUP($D38, ALL!$A:$G, 7, FALSE), "")</f>
        <v/>
      </c>
      <c r="G38" s="406"/>
      <c r="H38" s="407"/>
      <c r="I38" s="237"/>
      <c r="J38" s="238"/>
    </row>
    <row r="39" spans="3:10" ht="30" customHeight="1">
      <c r="C39" s="76" t="str">
        <f t="shared" si="1"/>
        <v/>
      </c>
      <c r="D39" s="241"/>
      <c r="E39" s="242"/>
      <c r="F39" s="173" t="str">
        <f>IFERROR(VLOOKUP($D39, ALL!$A:$G, 7, FALSE), "")</f>
        <v/>
      </c>
      <c r="G39" s="406"/>
      <c r="H39" s="407"/>
      <c r="I39" s="237"/>
      <c r="J39" s="238"/>
    </row>
    <row r="40" spans="3:10" ht="30" customHeight="1">
      <c r="C40" s="76" t="str">
        <f t="shared" si="1"/>
        <v/>
      </c>
      <c r="D40" s="241"/>
      <c r="E40" s="242"/>
      <c r="F40" s="173" t="str">
        <f>IFERROR(VLOOKUP($D40, ALL!$A:$G, 7, FALSE), "")</f>
        <v/>
      </c>
      <c r="G40" s="406"/>
      <c r="H40" s="407"/>
      <c r="I40" s="237"/>
      <c r="J40" s="238"/>
    </row>
    <row r="41" spans="3:10" ht="30" customHeight="1">
      <c r="C41" s="76" t="str">
        <f t="shared" si="1"/>
        <v/>
      </c>
      <c r="D41" s="243"/>
      <c r="E41" s="242"/>
      <c r="F41" s="173" t="str">
        <f>IFERROR(VLOOKUP($D41, ALL!$A:$G, 7, FALSE), "")</f>
        <v/>
      </c>
      <c r="G41" s="406"/>
      <c r="H41" s="407"/>
      <c r="I41" s="237"/>
      <c r="J41" s="238"/>
    </row>
    <row r="42" spans="3:10" ht="30" customHeight="1">
      <c r="C42" s="76" t="str">
        <f t="shared" si="1"/>
        <v/>
      </c>
      <c r="D42" s="243"/>
      <c r="E42" s="242"/>
      <c r="F42" s="173" t="str">
        <f>IFERROR(VLOOKUP($D42, ALL!$A:$G, 7, FALSE), "")</f>
        <v/>
      </c>
      <c r="G42" s="406"/>
      <c r="H42" s="407"/>
      <c r="I42" s="237"/>
      <c r="J42" s="238"/>
    </row>
    <row r="43" spans="3:10" ht="30" customHeight="1">
      <c r="C43" s="76" t="str">
        <f t="shared" si="1"/>
        <v/>
      </c>
      <c r="D43" s="241"/>
      <c r="E43" s="242"/>
      <c r="F43" s="173" t="str">
        <f>IFERROR(VLOOKUP($D43, ALL!$A:$G, 7, FALSE), "")</f>
        <v/>
      </c>
      <c r="G43" s="406"/>
      <c r="H43" s="407"/>
      <c r="I43" s="237"/>
      <c r="J43" s="238"/>
    </row>
    <row r="44" spans="3:10" ht="30" customHeight="1">
      <c r="C44" s="76" t="str">
        <f t="shared" si="1"/>
        <v/>
      </c>
      <c r="D44" s="243"/>
      <c r="E44" s="242"/>
      <c r="F44" s="173" t="str">
        <f>IFERROR(VLOOKUP($D44, ALL!$A:$G, 7, FALSE), "")</f>
        <v/>
      </c>
      <c r="G44" s="406"/>
      <c r="H44" s="407"/>
      <c r="I44" s="237"/>
      <c r="J44" s="238"/>
    </row>
    <row r="45" spans="3:10" ht="30" customHeight="1">
      <c r="C45" s="76" t="str">
        <f t="shared" si="1"/>
        <v/>
      </c>
      <c r="D45" s="243"/>
      <c r="E45" s="242"/>
      <c r="F45" s="173" t="str">
        <f>IFERROR(VLOOKUP($D45, ALL!$A:$G, 7, FALSE), "")</f>
        <v/>
      </c>
      <c r="G45" s="406"/>
      <c r="H45" s="407"/>
      <c r="I45" s="237"/>
      <c r="J45" s="238"/>
    </row>
    <row r="46" spans="3:10" ht="30" customHeight="1">
      <c r="C46" s="76" t="str">
        <f t="shared" si="1"/>
        <v/>
      </c>
      <c r="D46" s="241"/>
      <c r="E46" s="242"/>
      <c r="F46" s="173" t="str">
        <f>IFERROR(VLOOKUP($D46, ALL!$A:$G, 7, FALSE), "")</f>
        <v/>
      </c>
      <c r="G46" s="406"/>
      <c r="H46" s="407"/>
      <c r="I46" s="237"/>
      <c r="J46" s="238"/>
    </row>
    <row r="47" spans="3:10" ht="30" customHeight="1">
      <c r="C47" s="76" t="str">
        <f t="shared" si="1"/>
        <v/>
      </c>
      <c r="D47" s="241"/>
      <c r="E47" s="242"/>
      <c r="F47" s="173" t="str">
        <f>IFERROR(VLOOKUP($D47, ALL!$A:$G, 7, FALSE), "")</f>
        <v/>
      </c>
      <c r="G47" s="406"/>
      <c r="H47" s="407"/>
      <c r="I47" s="237"/>
      <c r="J47" s="238"/>
    </row>
    <row r="48" spans="3:10" ht="30" customHeight="1">
      <c r="C48" s="76" t="str">
        <f t="shared" si="1"/>
        <v/>
      </c>
      <c r="D48" s="243"/>
      <c r="E48" s="242"/>
      <c r="F48" s="173" t="str">
        <f>IFERROR(VLOOKUP($D48, ALL!$A:$G, 7, FALSE), "")</f>
        <v/>
      </c>
      <c r="G48" s="406"/>
      <c r="H48" s="407"/>
      <c r="I48" s="237"/>
      <c r="J48" s="238"/>
    </row>
    <row r="49" spans="2:12" ht="30" customHeight="1">
      <c r="C49" s="76" t="str">
        <f t="shared" si="1"/>
        <v/>
      </c>
      <c r="D49" s="243"/>
      <c r="E49" s="242"/>
      <c r="F49" s="173" t="str">
        <f>IFERROR(VLOOKUP($D49, ALL!$A:$G, 7, FALSE), "")</f>
        <v/>
      </c>
      <c r="G49" s="406"/>
      <c r="H49" s="407"/>
      <c r="I49" s="237"/>
      <c r="J49" s="238"/>
    </row>
    <row r="50" spans="2:12" ht="30" customHeight="1">
      <c r="C50" s="76" t="str">
        <f t="shared" si="1"/>
        <v/>
      </c>
      <c r="D50" s="241"/>
      <c r="E50" s="242"/>
      <c r="F50" s="173" t="str">
        <f>IFERROR(VLOOKUP($D50, ALL!$A:$G, 7, FALSE), "")</f>
        <v/>
      </c>
      <c r="G50" s="406"/>
      <c r="H50" s="407"/>
      <c r="I50" s="237"/>
      <c r="J50" s="238"/>
    </row>
    <row r="51" spans="2:12" ht="30" customHeight="1">
      <c r="C51" s="76" t="str">
        <f t="shared" si="1"/>
        <v/>
      </c>
      <c r="D51" s="243"/>
      <c r="E51" s="242"/>
      <c r="F51" s="173" t="str">
        <f>IFERROR(VLOOKUP($D51, ALL!$A:$G, 7, FALSE), "")</f>
        <v/>
      </c>
      <c r="G51" s="406"/>
      <c r="H51" s="407"/>
      <c r="I51" s="237"/>
      <c r="J51" s="238"/>
    </row>
    <row r="52" spans="2:12" ht="30" customHeight="1">
      <c r="C52" s="76" t="str">
        <f t="shared" si="1"/>
        <v/>
      </c>
      <c r="D52" s="243"/>
      <c r="E52" s="242"/>
      <c r="F52" s="173" t="str">
        <f>IFERROR(VLOOKUP($D52, ALL!$A:$G, 7, FALSE), "")</f>
        <v/>
      </c>
      <c r="G52" s="406"/>
      <c r="H52" s="407"/>
      <c r="I52" s="237"/>
      <c r="J52" s="238"/>
    </row>
    <row r="53" spans="2:12" ht="30" customHeight="1">
      <c r="C53" s="76" t="str">
        <f t="shared" si="1"/>
        <v/>
      </c>
      <c r="D53" s="241"/>
      <c r="E53" s="242"/>
      <c r="F53" s="173" t="str">
        <f>IFERROR(VLOOKUP($D53, ALL!$A:$G, 7, FALSE), "")</f>
        <v/>
      </c>
      <c r="G53" s="406"/>
      <c r="H53" s="407"/>
      <c r="I53" s="237"/>
      <c r="J53" s="238"/>
    </row>
    <row r="54" spans="2:12" ht="30" customHeight="1">
      <c r="C54" s="76" t="str">
        <f t="shared" si="1"/>
        <v/>
      </c>
      <c r="D54" s="241"/>
      <c r="E54" s="242"/>
      <c r="F54" s="173" t="str">
        <f>IFERROR(VLOOKUP($D54, ALL!$A:$G, 7, FALSE), "")</f>
        <v/>
      </c>
      <c r="G54" s="406"/>
      <c r="H54" s="407"/>
      <c r="I54" s="237"/>
      <c r="J54" s="238"/>
    </row>
    <row r="55" spans="2:12" ht="30" customHeight="1">
      <c r="C55" s="76" t="str">
        <f t="shared" si="1"/>
        <v/>
      </c>
      <c r="D55" s="243"/>
      <c r="E55" s="242"/>
      <c r="F55" s="173" t="str">
        <f>IFERROR(VLOOKUP($D55, ALL!$A:$G, 7, FALSE), "")</f>
        <v/>
      </c>
      <c r="G55" s="406"/>
      <c r="H55" s="407"/>
      <c r="I55" s="237"/>
      <c r="J55" s="238"/>
    </row>
    <row r="56" spans="2:12" ht="30" customHeight="1" thickBot="1">
      <c r="C56" s="260" t="str">
        <f t="shared" si="1"/>
        <v/>
      </c>
      <c r="D56" s="280"/>
      <c r="E56" s="281"/>
      <c r="F56" s="282" t="str">
        <f>IFERROR(VLOOKUP($D56, ALL!$A:$G, 7, FALSE), "")</f>
        <v/>
      </c>
      <c r="G56" s="415"/>
      <c r="H56" s="416"/>
      <c r="I56" s="239"/>
      <c r="J56" s="240"/>
    </row>
    <row r="57" spans="2:12" ht="30" customHeight="1" thickTop="1">
      <c r="B57" s="403" t="s">
        <v>459</v>
      </c>
      <c r="C57" s="268" t="str">
        <f t="shared" si="1"/>
        <v/>
      </c>
      <c r="D57" s="287"/>
      <c r="E57" s="288"/>
      <c r="F57" s="270" t="str">
        <f>IFERROR(VLOOKUP($D57, ALL!$A:$G, 7, FALSE), "")</f>
        <v/>
      </c>
      <c r="G57" s="411"/>
      <c r="H57" s="412"/>
      <c r="I57" s="271"/>
      <c r="J57" s="272"/>
    </row>
    <row r="58" spans="2:12" ht="30" customHeight="1">
      <c r="B58" s="404"/>
      <c r="C58" s="273" t="str">
        <f t="shared" si="1"/>
        <v/>
      </c>
      <c r="D58" s="243"/>
      <c r="E58" s="242"/>
      <c r="F58" s="173" t="str">
        <f>IFERROR(VLOOKUP($D58, ALL!$A:$G, 7, FALSE), "")</f>
        <v/>
      </c>
      <c r="G58" s="406"/>
      <c r="H58" s="407"/>
      <c r="I58" s="237"/>
      <c r="J58" s="274"/>
    </row>
    <row r="59" spans="2:12" ht="30" customHeight="1">
      <c r="B59" s="404"/>
      <c r="C59" s="273" t="str">
        <f t="shared" si="1"/>
        <v/>
      </c>
      <c r="D59" s="241"/>
      <c r="E59" s="242"/>
      <c r="F59" s="173" t="str">
        <f>IFERROR(VLOOKUP($D59, ALL!$A:$G, 7, FALSE), "")</f>
        <v/>
      </c>
      <c r="G59" s="406"/>
      <c r="H59" s="407"/>
      <c r="I59" s="237"/>
      <c r="J59" s="274"/>
    </row>
    <row r="60" spans="2:12" ht="30" customHeight="1">
      <c r="B60" s="404"/>
      <c r="C60" s="273" t="str">
        <f t="shared" si="1"/>
        <v/>
      </c>
      <c r="D60" s="243"/>
      <c r="E60" s="242"/>
      <c r="F60" s="173" t="str">
        <f>IFERROR(VLOOKUP($D60, ALL!$A:$G, 7, FALSE), "")</f>
        <v/>
      </c>
      <c r="G60" s="406"/>
      <c r="H60" s="407"/>
      <c r="I60" s="237"/>
      <c r="J60" s="274"/>
    </row>
    <row r="61" spans="2:12" ht="30" customHeight="1" thickBot="1">
      <c r="B61" s="405"/>
      <c r="C61" s="275" t="str">
        <f t="shared" si="1"/>
        <v/>
      </c>
      <c r="D61" s="289"/>
      <c r="E61" s="290"/>
      <c r="F61" s="291" t="str">
        <f>IFERROR(VLOOKUP($D61, ALL!$A:$G, 7, FALSE), "")</f>
        <v/>
      </c>
      <c r="G61" s="413"/>
      <c r="H61" s="414"/>
      <c r="I61" s="278"/>
      <c r="J61" s="279"/>
    </row>
    <row r="62" spans="2:12" ht="61.8" hidden="1" customHeight="1">
      <c r="C62" s="283"/>
      <c r="D62" s="284" t="s">
        <v>421</v>
      </c>
      <c r="E62" s="198" t="s">
        <v>434</v>
      </c>
      <c r="F62" s="198" t="s">
        <v>433</v>
      </c>
      <c r="G62" s="392" t="s">
        <v>435</v>
      </c>
      <c r="H62" s="393"/>
      <c r="I62" s="285"/>
      <c r="J62" s="286"/>
    </row>
    <row r="63" spans="2:12" ht="37.799999999999997" customHeight="1" thickTop="1">
      <c r="C63" s="187" t="str">
        <f>IF(OR($M$20="", $I$63="", $J$63=""), "", IF($M$20 &gt;= $I$63, $I$63*$J$63, "NG"))</f>
        <v/>
      </c>
      <c r="D63" s="191" t="s">
        <v>421</v>
      </c>
      <c r="E63" s="175" t="s">
        <v>399</v>
      </c>
      <c r="F63" s="175" t="s">
        <v>400</v>
      </c>
      <c r="G63" s="394" t="s">
        <v>422</v>
      </c>
      <c r="H63" s="395"/>
      <c r="I63" s="237"/>
      <c r="J63" s="238"/>
      <c r="L63" s="5"/>
    </row>
    <row r="64" spans="2:12" ht="40.799999999999997" customHeight="1">
      <c r="C64" s="187" t="str">
        <f>IF(OR($M$21="", $I$64="", $J$64=""), "", IF($M$21 &gt;= $I$64, $I$64*$J$64, "NG"))</f>
        <v/>
      </c>
      <c r="D64" s="191" t="s">
        <v>421</v>
      </c>
      <c r="E64" s="176" t="s">
        <v>399</v>
      </c>
      <c r="F64" s="176" t="s">
        <v>392</v>
      </c>
      <c r="G64" s="394" t="s">
        <v>423</v>
      </c>
      <c r="H64" s="395"/>
      <c r="I64" s="237"/>
      <c r="J64" s="238"/>
    </row>
    <row r="65" spans="2:13" ht="38.4" customHeight="1">
      <c r="C65" s="187" t="str">
        <f>IF(OR($M$22="", $I$65="", $J$65=""), "", IF($M$22 &gt;= $I$65, $I$65*$J$65, "NG"))</f>
        <v/>
      </c>
      <c r="D65" s="191" t="s">
        <v>421</v>
      </c>
      <c r="E65" s="135" t="s">
        <v>399</v>
      </c>
      <c r="F65" s="135" t="s">
        <v>401</v>
      </c>
      <c r="G65" s="396" t="s">
        <v>424</v>
      </c>
      <c r="H65" s="397"/>
      <c r="I65" s="237"/>
      <c r="J65" s="238"/>
    </row>
    <row r="66" spans="2:13" ht="45" customHeight="1" thickBot="1">
      <c r="C66" s="80" t="str">
        <f>IF(OR($M$23="", $I$66="", $J$66=""), "", IF($M$23 &gt;= $I$66, $I$66*$J$66, "NG"))</f>
        <v/>
      </c>
      <c r="D66" s="191" t="s">
        <v>421</v>
      </c>
      <c r="E66" s="135" t="s">
        <v>399</v>
      </c>
      <c r="F66" s="135" t="s">
        <v>402</v>
      </c>
      <c r="G66" s="396" t="s">
        <v>425</v>
      </c>
      <c r="H66" s="397"/>
      <c r="I66" s="244"/>
      <c r="J66" s="245"/>
    </row>
    <row r="67" spans="2:13" ht="30" customHeight="1" thickBot="1">
      <c r="B67" s="136" t="s">
        <v>7</v>
      </c>
      <c r="C67" s="81">
        <f>SUM(C32:C66)</f>
        <v>0</v>
      </c>
      <c r="D67" s="102"/>
      <c r="E67" s="103"/>
      <c r="F67" s="104"/>
      <c r="G67" s="101"/>
      <c r="H67" s="101"/>
      <c r="I67" s="105"/>
      <c r="J67" s="106"/>
      <c r="K67" s="384"/>
      <c r="L67" s="385"/>
      <c r="M67" s="385"/>
    </row>
    <row r="68" spans="2:13" ht="18.45" customHeight="1">
      <c r="C68" s="137"/>
      <c r="D68" s="137"/>
      <c r="F68" s="112"/>
      <c r="G68" s="112"/>
    </row>
    <row r="69" spans="2:13" ht="16.5" customHeight="1">
      <c r="B69" s="136"/>
      <c r="C69" s="79"/>
      <c r="D69" s="138"/>
      <c r="F69" s="139"/>
      <c r="G69" s="139"/>
    </row>
    <row r="70" spans="2:13" ht="30" customHeight="1">
      <c r="C70" s="398" t="s">
        <v>440</v>
      </c>
      <c r="D70" s="398"/>
      <c r="E70" s="214">
        <f>C23+C67</f>
        <v>0</v>
      </c>
      <c r="F70" s="140" t="s">
        <v>10</v>
      </c>
      <c r="G70" s="112"/>
    </row>
    <row r="71" spans="2:13" ht="36" customHeight="1">
      <c r="C71" s="398" t="s">
        <v>441</v>
      </c>
      <c r="D71" s="398"/>
      <c r="E71" s="214">
        <f>E70+'(予備)運行管理の高度化（シート②）'!E70+'(予備)運行管理の高度化（シート③）'!E70</f>
        <v>0</v>
      </c>
      <c r="F71" s="140" t="s">
        <v>10</v>
      </c>
      <c r="G71" s="112"/>
    </row>
    <row r="72" spans="2:13" ht="26.4">
      <c r="C72" s="206"/>
      <c r="E72" s="218" t="s">
        <v>451</v>
      </c>
      <c r="F72" s="221"/>
      <c r="G72" s="112"/>
    </row>
    <row r="73" spans="2:13" ht="36" customHeight="1">
      <c r="B73" s="7"/>
      <c r="C73" s="141"/>
      <c r="D73" s="141"/>
      <c r="E73" s="141"/>
      <c r="F73" s="109"/>
      <c r="G73" s="16"/>
      <c r="H73" s="16"/>
      <c r="I73" s="16"/>
      <c r="J73" s="16"/>
    </row>
    <row r="74" spans="2:13">
      <c r="B74" s="7" t="s">
        <v>24</v>
      </c>
      <c r="F74" s="112"/>
    </row>
    <row r="75" spans="2:13" hidden="1">
      <c r="B75" s="7"/>
      <c r="F75" s="112"/>
    </row>
    <row r="76" spans="2:13" hidden="1">
      <c r="B76" s="7"/>
      <c r="C76" s="202" t="s">
        <v>430</v>
      </c>
      <c r="D76" s="203"/>
      <c r="F76" s="112"/>
    </row>
    <row r="77" spans="2:13" hidden="1">
      <c r="B77" s="7"/>
      <c r="C77" s="204" t="s">
        <v>431</v>
      </c>
      <c r="D77" s="199"/>
      <c r="F77" s="112"/>
    </row>
    <row r="78" spans="2:13" hidden="1">
      <c r="B78" s="7"/>
      <c r="C78" s="204" t="s">
        <v>432</v>
      </c>
      <c r="D78" s="200"/>
      <c r="F78" s="112"/>
    </row>
    <row r="79" spans="2:13" hidden="1">
      <c r="B79" s="7"/>
      <c r="C79" s="204" t="s">
        <v>12</v>
      </c>
      <c r="D79" s="201"/>
      <c r="F79" s="112"/>
    </row>
    <row r="80" spans="2:13" hidden="1">
      <c r="B80" s="7"/>
      <c r="C80" s="203"/>
      <c r="D80" s="202" t="s">
        <v>415</v>
      </c>
      <c r="F80" s="112"/>
    </row>
    <row r="81" spans="2:23" hidden="1">
      <c r="B81" s="7"/>
      <c r="C81" s="202"/>
      <c r="D81" s="202" t="s">
        <v>416</v>
      </c>
      <c r="F81" s="112"/>
      <c r="G81" s="112"/>
    </row>
    <row r="82" spans="2:23" hidden="1">
      <c r="B82" s="7"/>
      <c r="C82" s="202"/>
      <c r="D82" s="202"/>
      <c r="F82" s="112"/>
      <c r="G82" s="112"/>
    </row>
    <row r="83" spans="2:23">
      <c r="B83" s="7"/>
      <c r="C83" s="3" t="s">
        <v>407</v>
      </c>
      <c r="E83" s="142"/>
      <c r="F83" s="3" t="s">
        <v>408</v>
      </c>
    </row>
    <row r="84" spans="2:23">
      <c r="B84" s="7"/>
      <c r="C84" s="13" t="s">
        <v>386</v>
      </c>
      <c r="D84" s="97" cm="1">
        <f t="array" ref="D84">SUMPRODUCT(
  ($E$13:$E$22="車載器") *
  ($F$13:$F$22="デジタル式運行記録計") *
  IFERROR(--$C$13:$C$22,0)
)
+SUMPRODUCT(
  ($E$32:$E$61="車載器付属費用") *
  ($F$32:$F$61="デジタル式運行記録計") *
  IFERROR(--$C$32:$C$61,0)
)
+IFERROR(--$C$63,0)</f>
        <v>0</v>
      </c>
      <c r="E84" s="14" t="s">
        <v>10</v>
      </c>
      <c r="F84" s="13" t="s">
        <v>386</v>
      </c>
      <c r="G84" s="97" cm="1">
        <f t="array" ref="G84">SUMPRODUCT(
  ($E$13:$E$22="車載器") *
  ($F$13:$F$22="映像記録型ドライブレコーダー") *
  IFERROR(--$C$13:$C$22,0)
)
+SUMPRODUCT(
  ($E$32:$E$61="車載器付属費用") *
  ($F$32:$F$61="映像記録型ドライブレコーダー") *
  IFERROR(--$C$32:$C$61,0)
)
+IFERROR(--$C$64,0)</f>
        <v>0</v>
      </c>
      <c r="H84" s="14" t="s">
        <v>10</v>
      </c>
      <c r="I84" s="5"/>
    </row>
    <row r="85" spans="2:23">
      <c r="C85" s="13" t="s">
        <v>387</v>
      </c>
      <c r="D85" s="98">
        <f>D84/3</f>
        <v>0</v>
      </c>
      <c r="E85" s="3" t="s">
        <v>10</v>
      </c>
      <c r="F85" s="13" t="s">
        <v>387</v>
      </c>
      <c r="G85" s="98">
        <f>G84/3</f>
        <v>0</v>
      </c>
      <c r="H85" s="3" t="s">
        <v>10</v>
      </c>
    </row>
    <row r="86" spans="2:23">
      <c r="C86" s="13" t="s">
        <v>11</v>
      </c>
      <c r="D86" s="99">
        <f>SUMIFS($I$13:$I$19, $E$13:$E$19, "車載器", $F$13:$F$19, "デジタル式運行記録計") * 30000</f>
        <v>0</v>
      </c>
      <c r="E86" s="3" t="s">
        <v>10</v>
      </c>
      <c r="F86" s="13" t="s">
        <v>11</v>
      </c>
      <c r="G86" s="99">
        <f>SUMIFS($I$13:$I$19, $E$13:$E$19, "車載器", $F$13:$F$19, "映像記録型ドライブレコーダー") * 10000</f>
        <v>0</v>
      </c>
      <c r="H86" s="3" t="s">
        <v>10</v>
      </c>
    </row>
    <row r="87" spans="2:23">
      <c r="B87" s="7"/>
      <c r="C87" s="13" t="s">
        <v>12</v>
      </c>
      <c r="D87" s="99">
        <f>IF(D85&lt;=D86, ROUNDDOWN(D85, -2), D86)</f>
        <v>0</v>
      </c>
      <c r="E87" s="3" t="s">
        <v>394</v>
      </c>
      <c r="F87" s="13" t="s">
        <v>12</v>
      </c>
      <c r="G87" s="99">
        <f>IF(G85&lt;=G86, ROUNDDOWN(G85, -2), G86)</f>
        <v>0</v>
      </c>
      <c r="H87" s="3" t="s">
        <v>394</v>
      </c>
    </row>
    <row r="88" spans="2:23">
      <c r="B88" s="7"/>
      <c r="D88" s="3" t="s">
        <v>415</v>
      </c>
      <c r="G88" s="3" t="s">
        <v>415</v>
      </c>
    </row>
    <row r="89" spans="2:23">
      <c r="B89" s="7"/>
      <c r="D89" s="3" t="s">
        <v>416</v>
      </c>
      <c r="G89" s="3" t="s">
        <v>416</v>
      </c>
    </row>
    <row r="90" spans="2:23">
      <c r="B90" s="7"/>
      <c r="D90" s="3" t="s">
        <v>417</v>
      </c>
      <c r="G90" s="3" t="s">
        <v>417</v>
      </c>
      <c r="V90" s="13"/>
      <c r="W90" s="182"/>
    </row>
    <row r="91" spans="2:23">
      <c r="B91" s="7"/>
      <c r="V91" s="13"/>
      <c r="W91" s="182"/>
    </row>
    <row r="92" spans="2:23">
      <c r="B92" s="7"/>
      <c r="C92" s="3" t="s">
        <v>409</v>
      </c>
      <c r="F92" s="3" t="s">
        <v>410</v>
      </c>
      <c r="V92" s="13"/>
      <c r="W92" s="182"/>
    </row>
    <row r="93" spans="2:23">
      <c r="B93" s="7"/>
      <c r="C93" s="13" t="s">
        <v>386</v>
      </c>
      <c r="D93" s="97" cm="1">
        <f t="array" ref="D93">SUMPRODUCT(
  ($E$13:$E$22="車載器") *
  ($F$13:$F$22="一体型") *
  IFERROR(--$C$13:$C$22,0)
)
+SUMPRODUCT(
  ($E$32:$E$61="車載器付属費用") *
  ($F$32:$F$61="一体型") *
  IFERROR(--$C$32:$C$61,0)
)
+IFERROR(--$C$65,0)</f>
        <v>0</v>
      </c>
      <c r="E93" s="14" t="s">
        <v>10</v>
      </c>
      <c r="F93" s="13" t="s">
        <v>386</v>
      </c>
      <c r="G93" s="97" cm="1">
        <f t="array" ref="G93">SUMPRODUCT(
  ($E$13:$E$22="車載器") *
  ($F$13:$F$22="通信機能付き一体型") *
  IFERROR(--$C$13:$C$22,0)
)
+SUMPRODUCT(
  ($E$32:$E$61="車載器付属費用") *
  ($F$32:$F$61="通信機能付き一体型") *
  IFERROR(--$C$32:$C$61,0)
)
+IFERROR(--$C$66,0)</f>
        <v>0</v>
      </c>
      <c r="H93" s="14" t="s">
        <v>10</v>
      </c>
      <c r="V93" s="13"/>
      <c r="W93" s="182"/>
    </row>
    <row r="94" spans="2:23">
      <c r="B94" s="7"/>
      <c r="C94" s="13" t="s">
        <v>387</v>
      </c>
      <c r="D94" s="98">
        <f>D93/3</f>
        <v>0</v>
      </c>
      <c r="E94" s="3" t="s">
        <v>10</v>
      </c>
      <c r="F94" s="13" t="s">
        <v>387</v>
      </c>
      <c r="G94" s="98">
        <f>G93/3</f>
        <v>0</v>
      </c>
      <c r="H94" s="3" t="s">
        <v>10</v>
      </c>
      <c r="V94" s="13"/>
      <c r="W94" s="182"/>
    </row>
    <row r="95" spans="2:23">
      <c r="B95" s="7"/>
      <c r="C95" s="13" t="s">
        <v>11</v>
      </c>
      <c r="D95" s="99">
        <f>SUMIFS($I$13:$I$19, $E$13:$E$19, "車載器", $F$13:$F$19, "一体型") * 40000</f>
        <v>0</v>
      </c>
      <c r="E95" s="3" t="s">
        <v>10</v>
      </c>
      <c r="F95" s="13" t="s">
        <v>11</v>
      </c>
      <c r="G95" s="99">
        <f>SUMIFS($I$13:$I$19, $E$13:$E$19, "車載器", $F$13:$F$19, "通信機能付き一体型") * 100000</f>
        <v>0</v>
      </c>
      <c r="H95" s="3" t="s">
        <v>10</v>
      </c>
      <c r="I95" s="5"/>
      <c r="V95" s="13"/>
      <c r="W95" s="182"/>
    </row>
    <row r="96" spans="2:23">
      <c r="B96" s="7"/>
      <c r="C96" s="13" t="s">
        <v>12</v>
      </c>
      <c r="D96" s="99">
        <f>IF(D94&lt;=D95, ROUNDDOWN(D94, -2), D95)</f>
        <v>0</v>
      </c>
      <c r="E96" s="3" t="s">
        <v>394</v>
      </c>
      <c r="F96" s="13" t="s">
        <v>12</v>
      </c>
      <c r="G96" s="99">
        <f>IF(G94&lt;=G95, ROUNDDOWN(G94, -2), G95)</f>
        <v>0</v>
      </c>
      <c r="H96" s="3" t="s">
        <v>394</v>
      </c>
      <c r="V96" s="13"/>
      <c r="W96" s="182"/>
    </row>
    <row r="97" spans="2:25">
      <c r="B97" s="7"/>
      <c r="D97" s="3" t="s">
        <v>415</v>
      </c>
      <c r="G97" s="3" t="s">
        <v>415</v>
      </c>
      <c r="V97" s="13"/>
      <c r="W97" s="182"/>
    </row>
    <row r="98" spans="2:25">
      <c r="B98" s="7"/>
      <c r="D98" s="3" t="s">
        <v>416</v>
      </c>
      <c r="G98" s="3" t="s">
        <v>416</v>
      </c>
      <c r="V98" s="13"/>
      <c r="W98" s="182"/>
    </row>
    <row r="99" spans="2:25">
      <c r="B99" s="7"/>
      <c r="D99" s="3" t="s">
        <v>417</v>
      </c>
      <c r="G99" s="3" t="s">
        <v>417</v>
      </c>
      <c r="V99" s="13"/>
      <c r="W99" s="182"/>
    </row>
    <row r="100" spans="2:25">
      <c r="B100" s="7"/>
      <c r="V100" s="13"/>
      <c r="W100" s="182"/>
    </row>
    <row r="101" spans="2:25">
      <c r="B101" s="7"/>
      <c r="C101" s="3" t="s">
        <v>411</v>
      </c>
      <c r="E101" s="14"/>
      <c r="F101" s="3" t="s">
        <v>412</v>
      </c>
      <c r="H101" s="14"/>
      <c r="I101" s="13"/>
      <c r="K101" s="177"/>
      <c r="M101" s="182"/>
      <c r="N101" s="177"/>
      <c r="O101" s="13"/>
      <c r="Q101" s="177"/>
      <c r="S101" s="13"/>
      <c r="U101" s="177"/>
      <c r="V101" s="13"/>
      <c r="W101" s="13"/>
      <c r="Y101" s="177"/>
    </row>
    <row r="102" spans="2:25">
      <c r="B102" s="7"/>
      <c r="C102" s="13" t="s">
        <v>386</v>
      </c>
      <c r="D102" s="97" cm="1">
        <f t="array" ref="D102">SUMPRODUCT(
  ($E$13:$E$22="事務所機器") *
  ($F$13:$F$22="デジタル式運行記録計") *
  IFERROR(--$C$13:$C$22,0)
)
+SUMPRODUCT(
  ISNUMBER(MATCH($E$32:$E$61,{"事務所機器","事務所機器付属費用"},0)) *
  ($F$32:$F$61="デジタル式運行記録計") *
  IFERROR(--$C$32:$C$61,0)
)</f>
        <v>0</v>
      </c>
      <c r="E102" s="14" t="s">
        <v>10</v>
      </c>
      <c r="F102" s="13" t="s">
        <v>386</v>
      </c>
      <c r="G102" s="97" cm="1">
        <f t="array" ref="G102">SUMPRODUCT(
  ($E$13:$E$22="事務所機器") *
  ($F$13:$F$22="映像記録型ドライブレコーダー") *
  IFERROR(--$C$13:$C$22,0)
)
+
SUMPRODUCT(
  ISNUMBER(MATCH($E$32:$E$61,{"事務所機器","事務所機器付属費用"},0)) *
  ($F$32:$F$61="映像記録型ドライブレコーダー") *
  IFERROR(--$C$32:$C$61,0)
)</f>
        <v>0</v>
      </c>
      <c r="H102" s="14" t="s">
        <v>10</v>
      </c>
      <c r="I102" s="13"/>
      <c r="M102" s="178"/>
      <c r="O102" s="13"/>
      <c r="S102" s="13"/>
      <c r="V102" s="13"/>
      <c r="W102" s="13"/>
    </row>
    <row r="103" spans="2:25">
      <c r="C103" s="13" t="s">
        <v>387</v>
      </c>
      <c r="D103" s="98">
        <f>D102/3</f>
        <v>0</v>
      </c>
      <c r="E103" s="3" t="s">
        <v>10</v>
      </c>
      <c r="F103" s="13" t="s">
        <v>387</v>
      </c>
      <c r="G103" s="98">
        <f>G102/3</f>
        <v>0</v>
      </c>
      <c r="H103" s="3" t="s">
        <v>10</v>
      </c>
      <c r="I103" s="13"/>
      <c r="M103" s="184"/>
      <c r="O103" s="185"/>
      <c r="Q103" s="186"/>
      <c r="S103" s="185"/>
      <c r="U103" s="186"/>
      <c r="V103" s="13"/>
      <c r="W103" s="185"/>
      <c r="Y103" s="186"/>
    </row>
    <row r="104" spans="2:25">
      <c r="C104" s="13" t="s">
        <v>11</v>
      </c>
      <c r="D104" s="99">
        <f>(
  SUMIFS($I$13:$I$19, $E$13:$E$19, "事務所機器", $F$13:$F$19, "デジタル式運行記録計")
  + SUMIFS($I$32:$I$56, $E$32:$E$56, "事務所機器", $F$32:$F$56, "デジタル式運行記録計")
) * 100000</f>
        <v>0</v>
      </c>
      <c r="E104" s="3" t="s">
        <v>10</v>
      </c>
      <c r="F104" s="13" t="s">
        <v>11</v>
      </c>
      <c r="G104" s="99">
        <f>(
  SUMIFS($I$13:$I$19, $E$13:$E$19, "事務所機器", $F$13:$F$19, "映像記録型ドライブレコーダー")
  + SUMIFS($I$32:$I$56, $E$32:$E$56, "事務所機器", $F$32:$F$56, "映像記録型ドライブレコーダー")
) * 30000</f>
        <v>0</v>
      </c>
      <c r="H104" s="3" t="s">
        <v>10</v>
      </c>
      <c r="I104" s="185"/>
      <c r="K104" s="186"/>
      <c r="M104" s="184"/>
      <c r="O104" s="13"/>
      <c r="S104" s="185"/>
      <c r="U104" s="186"/>
      <c r="V104" s="13"/>
      <c r="W104" s="185"/>
      <c r="Y104" s="186"/>
    </row>
    <row r="105" spans="2:25">
      <c r="B105" s="7"/>
      <c r="C105" s="13" t="s">
        <v>12</v>
      </c>
      <c r="D105" s="99">
        <f>IF(D103&lt;=D104, ROUNDDOWN(D103, -2), D104)</f>
        <v>0</v>
      </c>
      <c r="E105" s="3" t="s">
        <v>394</v>
      </c>
      <c r="F105" s="13" t="s">
        <v>12</v>
      </c>
      <c r="G105" s="99">
        <f>IF(G103&lt;=G104, ROUNDDOWN(G103, -2), G104)</f>
        <v>0</v>
      </c>
      <c r="H105" s="3" t="s">
        <v>394</v>
      </c>
      <c r="L105" s="181"/>
    </row>
    <row r="106" spans="2:25">
      <c r="B106" s="7"/>
      <c r="D106" s="3" t="s">
        <v>415</v>
      </c>
      <c r="G106" s="3" t="s">
        <v>415</v>
      </c>
    </row>
    <row r="107" spans="2:25">
      <c r="B107" s="7"/>
      <c r="D107" s="3" t="s">
        <v>416</v>
      </c>
      <c r="G107" s="3" t="s">
        <v>416</v>
      </c>
    </row>
    <row r="108" spans="2:25">
      <c r="B108" s="7"/>
      <c r="D108" s="3" t="s">
        <v>417</v>
      </c>
      <c r="G108" s="3" t="s">
        <v>417</v>
      </c>
      <c r="L108" s="181"/>
    </row>
    <row r="109" spans="2:25">
      <c r="B109" s="7"/>
      <c r="L109" s="181"/>
    </row>
    <row r="110" spans="2:25">
      <c r="B110" s="7"/>
      <c r="C110" s="3" t="s">
        <v>413</v>
      </c>
      <c r="F110" s="3" t="s">
        <v>414</v>
      </c>
      <c r="L110" s="181"/>
    </row>
    <row r="111" spans="2:25">
      <c r="B111" s="7"/>
      <c r="C111" s="13" t="s">
        <v>386</v>
      </c>
      <c r="D111" s="97" cm="1">
        <f t="array" ref="D111">SUMPRODUCT(
  ($E$13:$E$22="事務所機器") *
  ($F$13:$F$22="一体型") *
  IFERROR(--$C$13:$C$22,0)
)
+SUMPRODUCT(
  ISNUMBER(MATCH($E$32:$E$61, {"事務所機器","事務所機器付属費用"}, 0)) *
  ($F$32:$F$61="一体型") *
  IFERROR(--$C$32:$C$61,0)
)</f>
        <v>0</v>
      </c>
      <c r="E111" s="14" t="s">
        <v>10</v>
      </c>
      <c r="F111" s="13" t="s">
        <v>386</v>
      </c>
      <c r="G111" s="97" cm="1">
        <f t="array" ref="G111">SUMPRODUCT(
  ($E$13:$E$22="事務所機器") *
  ($F$13:$F$22="通信機能付き一体型") *
  IFERROR(--$C$13:$C$22,0)
)
+SUMPRODUCT(
  ISNUMBER(MATCH($E$32:$E$61, {"事務所機器","事務所機器付属費用"}, 0)) *
  ($F$32:$F$61="通信機能付き一体型") *
  IFERROR(--$C$32:$C$61,0)
)</f>
        <v>0</v>
      </c>
      <c r="H111" s="14" t="s">
        <v>10</v>
      </c>
      <c r="L111" s="181"/>
    </row>
    <row r="112" spans="2:25">
      <c r="B112" s="7"/>
      <c r="C112" s="13" t="s">
        <v>387</v>
      </c>
      <c r="D112" s="98">
        <f>D111/3</f>
        <v>0</v>
      </c>
      <c r="E112" s="3" t="s">
        <v>10</v>
      </c>
      <c r="F112" s="13" t="s">
        <v>387</v>
      </c>
      <c r="G112" s="98">
        <f>G111/3</f>
        <v>0</v>
      </c>
      <c r="H112" s="3" t="s">
        <v>10</v>
      </c>
      <c r="L112" s="181"/>
    </row>
    <row r="113" spans="2:23">
      <c r="B113" s="7"/>
      <c r="C113" s="13" t="s">
        <v>11</v>
      </c>
      <c r="D113" s="99">
        <f>(
  SUMIFS($I$13:$I$19, $E$13:$E$19, "事務所機器", $F$13:$F$19, "一体型")
  + SUMIFS($I$32:$I$56, $E$32:$E$56, "事務所機器", $F$32:$F$56, "一体型")
) * 130000</f>
        <v>0</v>
      </c>
      <c r="E113" s="3" t="s">
        <v>10</v>
      </c>
      <c r="F113" s="13" t="s">
        <v>11</v>
      </c>
      <c r="G113" s="99">
        <f>(
  SUMIFS($I$13:$I$19, $E$13:$E$19, "事務所機器", $F$13:$F$19, "通信機能付き一体型")
  + SUMIFS($I$32:$I$56, $E$32:$E$56, "事務所機器", $F$32:$F$56, "通信機能付き一体型")
) * 130000</f>
        <v>0</v>
      </c>
      <c r="H113" s="3" t="s">
        <v>10</v>
      </c>
      <c r="I113" s="5"/>
      <c r="L113" s="181"/>
    </row>
    <row r="114" spans="2:23">
      <c r="B114" s="7"/>
      <c r="C114" s="13" t="s">
        <v>12</v>
      </c>
      <c r="D114" s="99">
        <f>IF(D112&lt;=D113, ROUNDDOWN(D112, -2), D113)</f>
        <v>0</v>
      </c>
      <c r="E114" s="3" t="s">
        <v>394</v>
      </c>
      <c r="F114" s="13" t="s">
        <v>12</v>
      </c>
      <c r="G114" s="99">
        <f>IF(G112&lt;=G113, ROUNDDOWN(G112, -2), G113)</f>
        <v>0</v>
      </c>
      <c r="H114" s="3" t="s">
        <v>394</v>
      </c>
      <c r="L114" s="181"/>
    </row>
    <row r="115" spans="2:23">
      <c r="B115" s="7"/>
      <c r="D115" s="3" t="s">
        <v>415</v>
      </c>
      <c r="G115" s="3" t="s">
        <v>415</v>
      </c>
      <c r="L115" s="181"/>
    </row>
    <row r="116" spans="2:23">
      <c r="B116" s="7"/>
      <c r="D116" s="3" t="s">
        <v>416</v>
      </c>
      <c r="G116" s="3" t="s">
        <v>416</v>
      </c>
      <c r="L116" s="181"/>
    </row>
    <row r="117" spans="2:23">
      <c r="B117" s="7"/>
      <c r="D117" s="3" t="s">
        <v>417</v>
      </c>
      <c r="G117" s="3" t="s">
        <v>417</v>
      </c>
      <c r="L117" s="181"/>
    </row>
    <row r="118" spans="2:23">
      <c r="B118" s="7"/>
      <c r="G118" s="109"/>
      <c r="L118" s="181"/>
    </row>
    <row r="119" spans="2:23">
      <c r="B119" s="7" t="s">
        <v>25</v>
      </c>
      <c r="G119" s="109"/>
      <c r="L119" s="181"/>
    </row>
    <row r="120" spans="2:23">
      <c r="B120" s="7"/>
      <c r="C120" s="3" t="s">
        <v>14</v>
      </c>
      <c r="F120" s="3" t="s">
        <v>456</v>
      </c>
      <c r="M120" s="181"/>
      <c r="V120" s="13"/>
      <c r="W120" s="182"/>
    </row>
    <row r="121" spans="2:23">
      <c r="C121" s="13" t="s">
        <v>446</v>
      </c>
      <c r="D121" s="98">
        <f>D87+G87+D96+G96+D105+G105+D114+G114</f>
        <v>0</v>
      </c>
      <c r="E121" s="3" t="s">
        <v>10</v>
      </c>
      <c r="F121" s="13" t="s">
        <v>446</v>
      </c>
      <c r="G121" s="98">
        <f>D121+'(予備)運行管理の高度化（シート②）'!D121+'(予備)運行管理の高度化（シート③）'!D121</f>
        <v>0</v>
      </c>
      <c r="H121" s="3" t="s">
        <v>10</v>
      </c>
      <c r="I121" s="13"/>
      <c r="K121" s="177"/>
      <c r="M121" s="182"/>
      <c r="N121" s="177"/>
      <c r="O121" s="13"/>
      <c r="Q121" s="177"/>
      <c r="S121" s="13"/>
      <c r="U121" s="177"/>
      <c r="V121" s="13"/>
      <c r="W121" s="13"/>
    </row>
    <row r="122" spans="2:23">
      <c r="B122" s="7"/>
      <c r="C122" s="13" t="s">
        <v>13</v>
      </c>
      <c r="D122" s="197">
        <f>IF(D7="通信機能付デジタル式運行記録計及び 映像記録型ドライブレコーダー一体型の取得",1200000,800000)</f>
        <v>800000</v>
      </c>
      <c r="E122" s="3" t="s">
        <v>10</v>
      </c>
      <c r="F122" s="13" t="s">
        <v>13</v>
      </c>
      <c r="G122" s="197">
        <f>IF(
  OR(
    '運行管理の高度化（シート①）'!D7="通信機能付デジタル式運行記録計及び 映像記録型ドライブレコーダー一体型の取得",
    '(予備)運行管理の高度化（シート②）'!D7="通信機能付デジタル式運行記録計及び 映像記録型ドライブレコーダー一体型の取得",
    '(予備)運行管理の高度化（シート③）'!D7="通信機能付デジタル式運行記録計及び 映像記録型ドライブレコーダー一体型の取得"
  ),
  1200000,
  800000
)</f>
        <v>800000</v>
      </c>
      <c r="H122" s="3" t="s">
        <v>10</v>
      </c>
      <c r="I122" s="13"/>
      <c r="K122" s="177"/>
      <c r="M122" s="183"/>
      <c r="N122" s="177"/>
      <c r="O122" s="13"/>
      <c r="Q122" s="177"/>
      <c r="S122" s="13"/>
      <c r="U122" s="177"/>
      <c r="V122" s="13"/>
      <c r="W122" s="13"/>
    </row>
    <row r="123" spans="2:23" ht="40.200000000000003">
      <c r="B123" s="399" t="s">
        <v>14</v>
      </c>
      <c r="C123" s="400"/>
      <c r="D123" s="15">
        <f>IF(D121&lt;=D122,ROUNDDOWN(D121,-2),D122)</f>
        <v>0</v>
      </c>
      <c r="E123" s="208" t="s">
        <v>10</v>
      </c>
      <c r="F123" s="211" t="s">
        <v>447</v>
      </c>
      <c r="G123" s="15">
        <f>IF(G121&lt;=G122,ROUNDDOWN(G121,-2),G122)</f>
        <v>0</v>
      </c>
      <c r="H123" s="208" t="s">
        <v>10</v>
      </c>
      <c r="I123" s="13"/>
      <c r="M123" s="178"/>
      <c r="O123" s="13"/>
      <c r="S123" s="13"/>
      <c r="V123" s="13"/>
      <c r="W123" s="13"/>
    </row>
    <row r="124" spans="2:23" ht="26.4">
      <c r="B124" s="7"/>
      <c r="C124" s="207"/>
      <c r="D124" s="218" t="s">
        <v>452</v>
      </c>
      <c r="E124" s="219"/>
      <c r="G124" s="218" t="s">
        <v>449</v>
      </c>
      <c r="H124" s="220"/>
      <c r="I124" s="13"/>
      <c r="M124" s="178"/>
      <c r="O124" s="13"/>
      <c r="S124" s="13"/>
      <c r="V124" s="13"/>
      <c r="W124" s="13"/>
    </row>
    <row r="125" spans="2:23">
      <c r="B125" s="7"/>
      <c r="D125" s="3" t="s">
        <v>418</v>
      </c>
      <c r="F125" s="112"/>
      <c r="G125" s="3" t="s">
        <v>418</v>
      </c>
      <c r="I125" s="185"/>
      <c r="K125" s="186"/>
      <c r="M125" s="127"/>
      <c r="O125" s="185"/>
      <c r="Q125" s="186"/>
      <c r="S125" s="185"/>
      <c r="U125" s="186"/>
      <c r="V125" s="13"/>
      <c r="W125" s="185"/>
    </row>
    <row r="126" spans="2:23">
      <c r="B126" s="7"/>
      <c r="D126" s="3" t="s">
        <v>416</v>
      </c>
      <c r="F126" s="112"/>
      <c r="G126" s="3" t="s">
        <v>416</v>
      </c>
      <c r="I126" s="185"/>
      <c r="K126" s="186"/>
      <c r="M126" s="127"/>
      <c r="O126" s="185"/>
      <c r="Q126" s="186"/>
      <c r="S126" s="185"/>
      <c r="U126" s="186"/>
      <c r="V126" s="13"/>
      <c r="W126" s="185"/>
    </row>
    <row r="127" spans="2:23">
      <c r="B127" s="7"/>
      <c r="D127" s="3" t="s">
        <v>417</v>
      </c>
      <c r="F127" s="112"/>
      <c r="G127" s="3" t="s">
        <v>417</v>
      </c>
      <c r="I127" s="185"/>
      <c r="K127" s="186"/>
      <c r="M127" s="127"/>
      <c r="O127" s="185"/>
      <c r="Q127" s="186"/>
      <c r="S127" s="185"/>
      <c r="U127" s="186"/>
      <c r="V127" s="13"/>
      <c r="W127" s="185"/>
    </row>
    <row r="128" spans="2:23">
      <c r="B128" s="7"/>
      <c r="F128" s="112"/>
      <c r="G128" s="112"/>
      <c r="I128" s="13"/>
      <c r="M128" s="177"/>
      <c r="O128" s="13"/>
      <c r="S128" s="13"/>
      <c r="W128" s="13"/>
    </row>
    <row r="129" spans="2:12" ht="19.8">
      <c r="B129" s="209" t="s">
        <v>442</v>
      </c>
      <c r="C129" s="143"/>
      <c r="D129" s="143"/>
      <c r="F129" s="112"/>
      <c r="G129" s="112"/>
      <c r="L129" s="181"/>
    </row>
    <row r="130" spans="2:12">
      <c r="C130" s="3" t="s">
        <v>426</v>
      </c>
      <c r="F130" s="112"/>
      <c r="G130" s="112"/>
      <c r="L130" s="181"/>
    </row>
    <row r="131" spans="2:12">
      <c r="C131" s="3" t="s">
        <v>427</v>
      </c>
      <c r="F131" s="112"/>
      <c r="G131" s="112"/>
    </row>
    <row r="132" spans="2:12">
      <c r="C132" s="3" t="s">
        <v>462</v>
      </c>
      <c r="E132" s="246"/>
      <c r="F132" s="112" t="s">
        <v>461</v>
      </c>
      <c r="G132" s="112"/>
    </row>
    <row r="133" spans="2:12" ht="18.600000000000001" thickBot="1">
      <c r="C133" s="82"/>
      <c r="D133" s="82"/>
      <c r="E133" s="82"/>
      <c r="F133" s="144"/>
      <c r="G133" s="112"/>
    </row>
    <row r="134" spans="2:12" ht="30" customHeight="1" thickBot="1">
      <c r="C134" s="128" t="s">
        <v>380</v>
      </c>
      <c r="D134" s="375" t="str">
        <f>IF(D7="","",D7)</f>
        <v>　</v>
      </c>
      <c r="E134" s="376"/>
      <c r="F134" s="376"/>
      <c r="G134" s="129"/>
      <c r="H134" s="127"/>
      <c r="I134" s="127"/>
    </row>
    <row r="135" spans="2:12" ht="13.95" customHeight="1" thickBot="1">
      <c r="C135" s="82"/>
      <c r="D135" s="145"/>
      <c r="E135" s="131"/>
      <c r="F135" s="131"/>
      <c r="G135" s="126"/>
      <c r="H135" s="127"/>
      <c r="I135" s="127"/>
    </row>
    <row r="136" spans="2:12" ht="30" customHeight="1" thickBot="1">
      <c r="C136" s="146" t="s">
        <v>382</v>
      </c>
      <c r="D136" s="377" t="str" cm="1">
        <f t="array" ref="D136">IF(
    SUMPRODUCT(--(TRIM($D$139:$D$238)&lt;&gt;""))=0,
    "",
    IF(
        SUMPRODUCT(--(TRIM($D$13:$D$22)&lt;&gt;""), --(COUNTIF($D$139:$D$238, TRIM($D$13:$D$22))=0)) +
        SUMPRODUCT(--(TRIM($D$13:$D$22)&lt;&gt;""), --(TRIM($I$13:$I$22)="")) +
        SUMPRODUCT(--(TRIM($D$13:$D$22)&lt;&gt;""), --(COUNTIF($D$139:$D$238, TRIM($D$13:$D$22)) &lt; IFERROR(VALUE($I$13:$I$22),0))) +
        SUMPRODUCT(--(TRIM($D$139:$D$238)&lt;&gt;""), --ISNA(MATCH(TRIM($D$139:$D$238), TRIM($D$13:$D$22),0))) &gt; 0,
        "２-1．補助対象経費で選択した「機器コード番号」と入力した「台数」の条件を満たしていません。",
        "OK"
    )
)</f>
        <v/>
      </c>
      <c r="E136" s="401"/>
      <c r="F136" s="402"/>
      <c r="G136" s="126"/>
      <c r="H136" s="127"/>
      <c r="I136" s="127"/>
    </row>
    <row r="137" spans="2:12" ht="18.600000000000001" thickBot="1">
      <c r="D137" s="147"/>
      <c r="E137" s="133"/>
      <c r="F137" s="112"/>
      <c r="G137" s="112"/>
    </row>
    <row r="138" spans="2:12" ht="49.95" customHeight="1">
      <c r="C138" s="148" t="s">
        <v>1</v>
      </c>
      <c r="D138" s="149" t="s">
        <v>375</v>
      </c>
      <c r="E138" s="149" t="s">
        <v>385</v>
      </c>
      <c r="F138" s="150" t="s">
        <v>443</v>
      </c>
      <c r="G138" s="149" t="s">
        <v>377</v>
      </c>
      <c r="H138" s="149" t="s">
        <v>378</v>
      </c>
      <c r="I138" s="196" t="s">
        <v>429</v>
      </c>
    </row>
    <row r="139" spans="2:12" ht="49.95" customHeight="1">
      <c r="C139" s="247"/>
      <c r="D139" s="248"/>
      <c r="E139" s="107" t="str">
        <f>IFERROR(VLOOKUP($D139, ALL!$A:$G, 2, FALSE), "")</f>
        <v/>
      </c>
      <c r="F139" s="251"/>
      <c r="G139" s="107" t="str">
        <f>IFERROR(VLOOKUP($D139, ALL!$A:$G, 3, FALSE), "")</f>
        <v/>
      </c>
      <c r="H139" s="107" t="str">
        <f>IFERROR(VLOOKUP($D139, ALL!$A:$G, 5, FALSE), "")</f>
        <v/>
      </c>
      <c r="I139" s="253"/>
      <c r="L139" s="151" t="str">
        <f t="shared" ref="L139:L170" si="2">IF(D139="","",
  IF(COUNTIF($D$13:$D$22,D139)=0,"コード不一致",
    IF(INDEX($I$13:$I$22,MATCH(D139,$D$13:$D$22,0))="","台数未入力",
      IF(COUNTIF($D$139:$D$238,D139)&lt;INDEX($I$13:$I$22,MATCH(D139,$D$13:$D$22,0)),"台数不足","OK")
    )
  )
)</f>
        <v/>
      </c>
    </row>
    <row r="140" spans="2:12" ht="49.95" customHeight="1">
      <c r="C140" s="247"/>
      <c r="D140" s="248"/>
      <c r="E140" s="107" t="str">
        <f>IFERROR(VLOOKUP($D140, ALL!$A:$G, 2, FALSE), "")</f>
        <v/>
      </c>
      <c r="F140" s="251"/>
      <c r="G140" s="107" t="str">
        <f>IFERROR(VLOOKUP($D140, ALL!$A:$G, 3, FALSE), "")</f>
        <v/>
      </c>
      <c r="H140" s="107" t="str">
        <f>IFERROR(VLOOKUP($D140, ALL!$A:$G, 5, FALSE), "")</f>
        <v/>
      </c>
      <c r="I140" s="253"/>
      <c r="L140" s="151" t="str">
        <f t="shared" si="2"/>
        <v/>
      </c>
    </row>
    <row r="141" spans="2:12" ht="49.95" customHeight="1">
      <c r="C141" s="247"/>
      <c r="D141" s="248"/>
      <c r="E141" s="107" t="str">
        <f>IFERROR(VLOOKUP($D141, ALL!$A:$G, 2, FALSE), "")</f>
        <v/>
      </c>
      <c r="F141" s="251"/>
      <c r="G141" s="107" t="str">
        <f>IFERROR(VLOOKUP($D141, ALL!$A:$G, 3, FALSE), "")</f>
        <v/>
      </c>
      <c r="H141" s="107" t="str">
        <f>IFERROR(VLOOKUP($D141, ALL!$A:$G, 5, FALSE), "")</f>
        <v/>
      </c>
      <c r="I141" s="253"/>
      <c r="L141" s="151" t="str">
        <f t="shared" si="2"/>
        <v/>
      </c>
    </row>
    <row r="142" spans="2:12" ht="49.95" customHeight="1">
      <c r="C142" s="247"/>
      <c r="D142" s="248"/>
      <c r="E142" s="107" t="str">
        <f>IFERROR(VLOOKUP($D142, ALL!$A:$G, 2, FALSE), "")</f>
        <v/>
      </c>
      <c r="F142" s="251"/>
      <c r="G142" s="107" t="str">
        <f>IFERROR(VLOOKUP($D142, ALL!$A:$G, 3, FALSE), "")</f>
        <v/>
      </c>
      <c r="H142" s="107" t="str">
        <f>IFERROR(VLOOKUP($D142, ALL!$A:$G, 5, FALSE), "")</f>
        <v/>
      </c>
      <c r="I142" s="253"/>
      <c r="L142" s="151" t="str">
        <f t="shared" si="2"/>
        <v/>
      </c>
    </row>
    <row r="143" spans="2:12" ht="49.95" customHeight="1">
      <c r="C143" s="247"/>
      <c r="D143" s="248"/>
      <c r="E143" s="107" t="str">
        <f>IFERROR(VLOOKUP($D143, ALL!$A:$G, 2, FALSE), "")</f>
        <v/>
      </c>
      <c r="F143" s="251"/>
      <c r="G143" s="107" t="str">
        <f>IFERROR(VLOOKUP($D143, ALL!$A:$G, 3, FALSE), "")</f>
        <v/>
      </c>
      <c r="H143" s="107" t="str">
        <f>IFERROR(VLOOKUP($D143, ALL!$A:$G, 5, FALSE), "")</f>
        <v/>
      </c>
      <c r="I143" s="253"/>
      <c r="L143" s="151" t="str">
        <f t="shared" si="2"/>
        <v/>
      </c>
    </row>
    <row r="144" spans="2:12" ht="49.95" customHeight="1">
      <c r="C144" s="247"/>
      <c r="D144" s="248"/>
      <c r="E144" s="107" t="str">
        <f>IFERROR(VLOOKUP($D144, ALL!$A:$G, 2, FALSE), "")</f>
        <v/>
      </c>
      <c r="F144" s="251"/>
      <c r="G144" s="107" t="str">
        <f>IFERROR(VLOOKUP($D144, ALL!$A:$G, 3, FALSE), "")</f>
        <v/>
      </c>
      <c r="H144" s="107" t="str">
        <f>IFERROR(VLOOKUP($D144, ALL!$A:$G, 5, FALSE), "")</f>
        <v/>
      </c>
      <c r="I144" s="253"/>
      <c r="L144" s="151" t="str">
        <f t="shared" si="2"/>
        <v/>
      </c>
    </row>
    <row r="145" spans="3:12" ht="49.95" customHeight="1">
      <c r="C145" s="247"/>
      <c r="D145" s="248"/>
      <c r="E145" s="107" t="str">
        <f>IFERROR(VLOOKUP($D145, ALL!$A:$G, 2, FALSE), "")</f>
        <v/>
      </c>
      <c r="F145" s="251"/>
      <c r="G145" s="107" t="str">
        <f>IFERROR(VLOOKUP($D145, ALL!$A:$G, 3, FALSE), "")</f>
        <v/>
      </c>
      <c r="H145" s="107" t="str">
        <f>IFERROR(VLOOKUP($D145, ALL!$A:$G, 5, FALSE), "")</f>
        <v/>
      </c>
      <c r="I145" s="253"/>
      <c r="L145" s="151" t="str">
        <f t="shared" si="2"/>
        <v/>
      </c>
    </row>
    <row r="146" spans="3:12" ht="49.95" customHeight="1">
      <c r="C146" s="247"/>
      <c r="D146" s="248"/>
      <c r="E146" s="107" t="str">
        <f>IFERROR(VLOOKUP($D146, ALL!$A:$G, 2, FALSE), "")</f>
        <v/>
      </c>
      <c r="F146" s="251"/>
      <c r="G146" s="107" t="str">
        <f>IFERROR(VLOOKUP($D146, ALL!$A:$G, 3, FALSE), "")</f>
        <v/>
      </c>
      <c r="H146" s="107" t="str">
        <f>IFERROR(VLOOKUP($D146, ALL!$A:$G, 5, FALSE), "")</f>
        <v/>
      </c>
      <c r="I146" s="253"/>
      <c r="L146" s="151" t="str">
        <f t="shared" si="2"/>
        <v/>
      </c>
    </row>
    <row r="147" spans="3:12" ht="49.95" customHeight="1">
      <c r="C147" s="247"/>
      <c r="D147" s="248"/>
      <c r="E147" s="107" t="str">
        <f>IFERROR(VLOOKUP($D147, ALL!$A:$G, 2, FALSE), "")</f>
        <v/>
      </c>
      <c r="F147" s="251"/>
      <c r="G147" s="107" t="str">
        <f>IFERROR(VLOOKUP($D147, ALL!$A:$G, 3, FALSE), "")</f>
        <v/>
      </c>
      <c r="H147" s="107" t="str">
        <f>IFERROR(VLOOKUP($D147, ALL!$A:$G, 5, FALSE), "")</f>
        <v/>
      </c>
      <c r="I147" s="253"/>
      <c r="L147" s="151" t="str">
        <f t="shared" si="2"/>
        <v/>
      </c>
    </row>
    <row r="148" spans="3:12" ht="49.95" customHeight="1">
      <c r="C148" s="247"/>
      <c r="D148" s="248"/>
      <c r="E148" s="107" t="str">
        <f>IFERROR(VLOOKUP($D148, ALL!$A:$G, 2, FALSE), "")</f>
        <v/>
      </c>
      <c r="F148" s="251"/>
      <c r="G148" s="107" t="str">
        <f>IFERROR(VLOOKUP($D148, ALL!$A:$G, 3, FALSE), "")</f>
        <v/>
      </c>
      <c r="H148" s="107" t="str">
        <f>IFERROR(VLOOKUP($D148, ALL!$A:$G, 5, FALSE), "")</f>
        <v/>
      </c>
      <c r="I148" s="253"/>
      <c r="L148" s="151" t="str">
        <f t="shared" si="2"/>
        <v/>
      </c>
    </row>
    <row r="149" spans="3:12" ht="49.95" customHeight="1">
      <c r="C149" s="247"/>
      <c r="D149" s="248"/>
      <c r="E149" s="107" t="str">
        <f>IFERROR(VLOOKUP($D149, ALL!$A:$G, 2, FALSE), "")</f>
        <v/>
      </c>
      <c r="F149" s="251"/>
      <c r="G149" s="107" t="str">
        <f>IFERROR(VLOOKUP($D149, ALL!$A:$G, 3, FALSE), "")</f>
        <v/>
      </c>
      <c r="H149" s="107" t="str">
        <f>IFERROR(VLOOKUP($D149, ALL!$A:$G, 5, FALSE), "")</f>
        <v/>
      </c>
      <c r="I149" s="253"/>
      <c r="L149" s="151" t="str">
        <f t="shared" si="2"/>
        <v/>
      </c>
    </row>
    <row r="150" spans="3:12" ht="49.95" customHeight="1">
      <c r="C150" s="247"/>
      <c r="D150" s="248"/>
      <c r="E150" s="107" t="str">
        <f>IFERROR(VLOOKUP($D150, ALL!$A:$G, 2, FALSE), "")</f>
        <v/>
      </c>
      <c r="F150" s="251"/>
      <c r="G150" s="107" t="str">
        <f>IFERROR(VLOOKUP($D150, ALL!$A:$G, 3, FALSE), "")</f>
        <v/>
      </c>
      <c r="H150" s="107" t="str">
        <f>IFERROR(VLOOKUP($D150, ALL!$A:$G, 5, FALSE), "")</f>
        <v/>
      </c>
      <c r="I150" s="253"/>
      <c r="L150" s="151" t="str">
        <f t="shared" si="2"/>
        <v/>
      </c>
    </row>
    <row r="151" spans="3:12" ht="49.95" customHeight="1">
      <c r="C151" s="247"/>
      <c r="D151" s="248"/>
      <c r="E151" s="107" t="str">
        <f>IFERROR(VLOOKUP($D151, ALL!$A:$G, 2, FALSE), "")</f>
        <v/>
      </c>
      <c r="F151" s="251"/>
      <c r="G151" s="107" t="str">
        <f>IFERROR(VLOOKUP($D151, ALL!$A:$G, 3, FALSE), "")</f>
        <v/>
      </c>
      <c r="H151" s="107" t="str">
        <f>IFERROR(VLOOKUP($D151, ALL!$A:$G, 5, FALSE), "")</f>
        <v/>
      </c>
      <c r="I151" s="253"/>
      <c r="L151" s="151" t="str">
        <f t="shared" si="2"/>
        <v/>
      </c>
    </row>
    <row r="152" spans="3:12" ht="49.95" customHeight="1">
      <c r="C152" s="247"/>
      <c r="D152" s="248"/>
      <c r="E152" s="107" t="str">
        <f>IFERROR(VLOOKUP($D152, ALL!$A:$G, 2, FALSE), "")</f>
        <v/>
      </c>
      <c r="F152" s="251"/>
      <c r="G152" s="107" t="str">
        <f>IFERROR(VLOOKUP($D152, ALL!$A:$G, 3, FALSE), "")</f>
        <v/>
      </c>
      <c r="H152" s="107" t="str">
        <f>IFERROR(VLOOKUP($D152, ALL!$A:$G, 5, FALSE), "")</f>
        <v/>
      </c>
      <c r="I152" s="253"/>
      <c r="L152" s="151" t="str">
        <f t="shared" si="2"/>
        <v/>
      </c>
    </row>
    <row r="153" spans="3:12" ht="49.95" customHeight="1">
      <c r="C153" s="247"/>
      <c r="D153" s="248"/>
      <c r="E153" s="107" t="str">
        <f>IFERROR(VLOOKUP($D153, ALL!$A:$G, 2, FALSE), "")</f>
        <v/>
      </c>
      <c r="F153" s="251"/>
      <c r="G153" s="107" t="str">
        <f>IFERROR(VLOOKUP($D153, ALL!$A:$G, 3, FALSE), "")</f>
        <v/>
      </c>
      <c r="H153" s="107" t="str">
        <f>IFERROR(VLOOKUP($D153, ALL!$A:$G, 5, FALSE), "")</f>
        <v/>
      </c>
      <c r="I153" s="253"/>
      <c r="L153" s="151" t="str">
        <f t="shared" si="2"/>
        <v/>
      </c>
    </row>
    <row r="154" spans="3:12" ht="49.95" customHeight="1">
      <c r="C154" s="247"/>
      <c r="D154" s="248"/>
      <c r="E154" s="107" t="str">
        <f>IFERROR(VLOOKUP($D154, ALL!$A:$G, 2, FALSE), "")</f>
        <v/>
      </c>
      <c r="F154" s="251"/>
      <c r="G154" s="107" t="str">
        <f>IFERROR(VLOOKUP($D154, ALL!$A:$G, 3, FALSE), "")</f>
        <v/>
      </c>
      <c r="H154" s="107" t="str">
        <f>IFERROR(VLOOKUP($D154, ALL!$A:$G, 5, FALSE), "")</f>
        <v/>
      </c>
      <c r="I154" s="253"/>
      <c r="L154" s="151" t="str">
        <f t="shared" si="2"/>
        <v/>
      </c>
    </row>
    <row r="155" spans="3:12" ht="49.95" customHeight="1">
      <c r="C155" s="247"/>
      <c r="D155" s="248"/>
      <c r="E155" s="107" t="str">
        <f>IFERROR(VLOOKUP($D155, ALL!$A:$G, 2, FALSE), "")</f>
        <v/>
      </c>
      <c r="F155" s="251"/>
      <c r="G155" s="107" t="str">
        <f>IFERROR(VLOOKUP($D155, ALL!$A:$G, 3, FALSE), "")</f>
        <v/>
      </c>
      <c r="H155" s="107" t="str">
        <f>IFERROR(VLOOKUP($D155, ALL!$A:$G, 5, FALSE), "")</f>
        <v/>
      </c>
      <c r="I155" s="253"/>
      <c r="L155" s="151" t="str">
        <f t="shared" si="2"/>
        <v/>
      </c>
    </row>
    <row r="156" spans="3:12" ht="49.95" customHeight="1">
      <c r="C156" s="247"/>
      <c r="D156" s="248"/>
      <c r="E156" s="107" t="str">
        <f>IFERROR(VLOOKUP($D156, ALL!$A:$G, 2, FALSE), "")</f>
        <v/>
      </c>
      <c r="F156" s="251"/>
      <c r="G156" s="107" t="str">
        <f>IFERROR(VLOOKUP($D156, ALL!$A:$G, 3, FALSE), "")</f>
        <v/>
      </c>
      <c r="H156" s="107" t="str">
        <f>IFERROR(VLOOKUP($D156, ALL!$A:$G, 5, FALSE), "")</f>
        <v/>
      </c>
      <c r="I156" s="253"/>
      <c r="L156" s="151" t="str">
        <f t="shared" si="2"/>
        <v/>
      </c>
    </row>
    <row r="157" spans="3:12" ht="49.95" customHeight="1">
      <c r="C157" s="247"/>
      <c r="D157" s="248"/>
      <c r="E157" s="107" t="str">
        <f>IFERROR(VLOOKUP($D157, ALL!$A:$G, 2, FALSE), "")</f>
        <v/>
      </c>
      <c r="F157" s="251"/>
      <c r="G157" s="107" t="str">
        <f>IFERROR(VLOOKUP($D157, ALL!$A:$G, 3, FALSE), "")</f>
        <v/>
      </c>
      <c r="H157" s="107" t="str">
        <f>IFERROR(VLOOKUP($D157, ALL!$A:$G, 5, FALSE), "")</f>
        <v/>
      </c>
      <c r="I157" s="253"/>
      <c r="L157" s="151" t="str">
        <f t="shared" si="2"/>
        <v/>
      </c>
    </row>
    <row r="158" spans="3:12" ht="49.95" customHeight="1">
      <c r="C158" s="247"/>
      <c r="D158" s="248"/>
      <c r="E158" s="107" t="str">
        <f>IFERROR(VLOOKUP($D158, ALL!$A:$G, 2, FALSE), "")</f>
        <v/>
      </c>
      <c r="F158" s="251"/>
      <c r="G158" s="107" t="str">
        <f>IFERROR(VLOOKUP($D158, ALL!$A:$G, 3, FALSE), "")</f>
        <v/>
      </c>
      <c r="H158" s="107" t="str">
        <f>IFERROR(VLOOKUP($D158, ALL!$A:$G, 5, FALSE), "")</f>
        <v/>
      </c>
      <c r="I158" s="253"/>
      <c r="L158" s="151" t="str">
        <f t="shared" si="2"/>
        <v/>
      </c>
    </row>
    <row r="159" spans="3:12" ht="49.95" customHeight="1">
      <c r="C159" s="247"/>
      <c r="D159" s="248"/>
      <c r="E159" s="107" t="str">
        <f>IFERROR(VLOOKUP($D159, ALL!$A:$G, 2, FALSE), "")</f>
        <v/>
      </c>
      <c r="F159" s="251"/>
      <c r="G159" s="107" t="str">
        <f>IFERROR(VLOOKUP($D159, ALL!$A:$G, 3, FALSE), "")</f>
        <v/>
      </c>
      <c r="H159" s="107" t="str">
        <f>IFERROR(VLOOKUP($D159, ALL!$A:$G, 5, FALSE), "")</f>
        <v/>
      </c>
      <c r="I159" s="253"/>
      <c r="L159" s="151" t="str">
        <f t="shared" si="2"/>
        <v/>
      </c>
    </row>
    <row r="160" spans="3:12" ht="49.95" customHeight="1">
      <c r="C160" s="247"/>
      <c r="D160" s="248"/>
      <c r="E160" s="107" t="str">
        <f>IFERROR(VLOOKUP($D160, ALL!$A:$G, 2, FALSE), "")</f>
        <v/>
      </c>
      <c r="F160" s="251"/>
      <c r="G160" s="107" t="str">
        <f>IFERROR(VLOOKUP($D160, ALL!$A:$G, 3, FALSE), "")</f>
        <v/>
      </c>
      <c r="H160" s="107" t="str">
        <f>IFERROR(VLOOKUP($D160, ALL!$A:$G, 5, FALSE), "")</f>
        <v/>
      </c>
      <c r="I160" s="253"/>
      <c r="L160" s="151" t="str">
        <f t="shared" si="2"/>
        <v/>
      </c>
    </row>
    <row r="161" spans="3:12" ht="49.95" customHeight="1">
      <c r="C161" s="247"/>
      <c r="D161" s="248"/>
      <c r="E161" s="107" t="str">
        <f>IFERROR(VLOOKUP($D161, ALL!$A:$G, 2, FALSE), "")</f>
        <v/>
      </c>
      <c r="F161" s="251"/>
      <c r="G161" s="107" t="str">
        <f>IFERROR(VLOOKUP($D161, ALL!$A:$G, 3, FALSE), "")</f>
        <v/>
      </c>
      <c r="H161" s="107" t="str">
        <f>IFERROR(VLOOKUP($D161, ALL!$A:$G, 5, FALSE), "")</f>
        <v/>
      </c>
      <c r="I161" s="253"/>
      <c r="L161" s="151" t="str">
        <f t="shared" si="2"/>
        <v/>
      </c>
    </row>
    <row r="162" spans="3:12" ht="49.95" customHeight="1">
      <c r="C162" s="247"/>
      <c r="D162" s="248"/>
      <c r="E162" s="107" t="str">
        <f>IFERROR(VLOOKUP($D162, ALL!$A:$G, 2, FALSE), "")</f>
        <v/>
      </c>
      <c r="F162" s="251"/>
      <c r="G162" s="107" t="str">
        <f>IFERROR(VLOOKUP($D162, ALL!$A:$G, 3, FALSE), "")</f>
        <v/>
      </c>
      <c r="H162" s="107" t="str">
        <f>IFERROR(VLOOKUP($D162, ALL!$A:$G, 5, FALSE), "")</f>
        <v/>
      </c>
      <c r="I162" s="253"/>
      <c r="L162" s="151" t="str">
        <f t="shared" si="2"/>
        <v/>
      </c>
    </row>
    <row r="163" spans="3:12" ht="49.95" customHeight="1">
      <c r="C163" s="247"/>
      <c r="D163" s="248"/>
      <c r="E163" s="107" t="str">
        <f>IFERROR(VLOOKUP($D163, ALL!$A:$G, 2, FALSE), "")</f>
        <v/>
      </c>
      <c r="F163" s="251"/>
      <c r="G163" s="107" t="str">
        <f>IFERROR(VLOOKUP($D163, ALL!$A:$G, 3, FALSE), "")</f>
        <v/>
      </c>
      <c r="H163" s="107" t="str">
        <f>IFERROR(VLOOKUP($D163, ALL!$A:$G, 5, FALSE), "")</f>
        <v/>
      </c>
      <c r="I163" s="253"/>
      <c r="L163" s="151" t="str">
        <f t="shared" si="2"/>
        <v/>
      </c>
    </row>
    <row r="164" spans="3:12" ht="49.95" customHeight="1">
      <c r="C164" s="247"/>
      <c r="D164" s="248"/>
      <c r="E164" s="107" t="str">
        <f>IFERROR(VLOOKUP($D164, ALL!$A:$G, 2, FALSE), "")</f>
        <v/>
      </c>
      <c r="F164" s="251"/>
      <c r="G164" s="107" t="str">
        <f>IFERROR(VLOOKUP($D164, ALL!$A:$G, 3, FALSE), "")</f>
        <v/>
      </c>
      <c r="H164" s="107" t="str">
        <f>IFERROR(VLOOKUP($D164, ALL!$A:$G, 5, FALSE), "")</f>
        <v/>
      </c>
      <c r="I164" s="253"/>
      <c r="L164" s="151" t="str">
        <f t="shared" si="2"/>
        <v/>
      </c>
    </row>
    <row r="165" spans="3:12" ht="49.95" customHeight="1">
      <c r="C165" s="247"/>
      <c r="D165" s="248"/>
      <c r="E165" s="107" t="str">
        <f>IFERROR(VLOOKUP($D165, ALL!$A:$G, 2, FALSE), "")</f>
        <v/>
      </c>
      <c r="F165" s="251"/>
      <c r="G165" s="107" t="str">
        <f>IFERROR(VLOOKUP($D165, ALL!$A:$G, 3, FALSE), "")</f>
        <v/>
      </c>
      <c r="H165" s="107" t="str">
        <f>IFERROR(VLOOKUP($D165, ALL!$A:$G, 5, FALSE), "")</f>
        <v/>
      </c>
      <c r="I165" s="253"/>
      <c r="L165" s="151" t="str">
        <f t="shared" si="2"/>
        <v/>
      </c>
    </row>
    <row r="166" spans="3:12" ht="49.95" customHeight="1">
      <c r="C166" s="247"/>
      <c r="D166" s="248"/>
      <c r="E166" s="107" t="str">
        <f>IFERROR(VLOOKUP($D166, ALL!$A:$G, 2, FALSE), "")</f>
        <v/>
      </c>
      <c r="F166" s="251"/>
      <c r="G166" s="107" t="str">
        <f>IFERROR(VLOOKUP($D166, ALL!$A:$G, 3, FALSE), "")</f>
        <v/>
      </c>
      <c r="H166" s="107" t="str">
        <f>IFERROR(VLOOKUP($D166, ALL!$A:$G, 5, FALSE), "")</f>
        <v/>
      </c>
      <c r="I166" s="253"/>
      <c r="L166" s="151" t="str">
        <f t="shared" si="2"/>
        <v/>
      </c>
    </row>
    <row r="167" spans="3:12" ht="49.95" customHeight="1">
      <c r="C167" s="247"/>
      <c r="D167" s="248"/>
      <c r="E167" s="107" t="str">
        <f>IFERROR(VLOOKUP($D167, ALL!$A:$G, 2, FALSE), "")</f>
        <v/>
      </c>
      <c r="F167" s="251"/>
      <c r="G167" s="107" t="str">
        <f>IFERROR(VLOOKUP($D167, ALL!$A:$G, 3, FALSE), "")</f>
        <v/>
      </c>
      <c r="H167" s="107" t="str">
        <f>IFERROR(VLOOKUP($D167, ALL!$A:$G, 5, FALSE), "")</f>
        <v/>
      </c>
      <c r="I167" s="253"/>
      <c r="L167" s="151" t="str">
        <f t="shared" si="2"/>
        <v/>
      </c>
    </row>
    <row r="168" spans="3:12" ht="49.95" customHeight="1">
      <c r="C168" s="247"/>
      <c r="D168" s="248"/>
      <c r="E168" s="107" t="str">
        <f>IFERROR(VLOOKUP($D168, ALL!$A:$G, 2, FALSE), "")</f>
        <v/>
      </c>
      <c r="F168" s="251"/>
      <c r="G168" s="107" t="str">
        <f>IFERROR(VLOOKUP($D168, ALL!$A:$G, 3, FALSE), "")</f>
        <v/>
      </c>
      <c r="H168" s="107" t="str">
        <f>IFERROR(VLOOKUP($D168, ALL!$A:$G, 5, FALSE), "")</f>
        <v/>
      </c>
      <c r="I168" s="253"/>
      <c r="L168" s="151" t="str">
        <f t="shared" si="2"/>
        <v/>
      </c>
    </row>
    <row r="169" spans="3:12" ht="49.95" customHeight="1">
      <c r="C169" s="247"/>
      <c r="D169" s="248"/>
      <c r="E169" s="107" t="str">
        <f>IFERROR(VLOOKUP($D169, ALL!$A:$G, 2, FALSE), "")</f>
        <v/>
      </c>
      <c r="F169" s="251"/>
      <c r="G169" s="107" t="str">
        <f>IFERROR(VLOOKUP($D169, ALL!$A:$G, 3, FALSE), "")</f>
        <v/>
      </c>
      <c r="H169" s="107" t="str">
        <f>IFERROR(VLOOKUP($D169, ALL!$A:$G, 5, FALSE), "")</f>
        <v/>
      </c>
      <c r="I169" s="253"/>
      <c r="L169" s="151" t="str">
        <f t="shared" si="2"/>
        <v/>
      </c>
    </row>
    <row r="170" spans="3:12" ht="49.95" customHeight="1">
      <c r="C170" s="247"/>
      <c r="D170" s="248"/>
      <c r="E170" s="107" t="str">
        <f>IFERROR(VLOOKUP($D170, ALL!$A:$G, 2, FALSE), "")</f>
        <v/>
      </c>
      <c r="F170" s="251"/>
      <c r="G170" s="107" t="str">
        <f>IFERROR(VLOOKUP($D170, ALL!$A:$G, 3, FALSE), "")</f>
        <v/>
      </c>
      <c r="H170" s="107" t="str">
        <f>IFERROR(VLOOKUP($D170, ALL!$A:$G, 5, FALSE), "")</f>
        <v/>
      </c>
      <c r="I170" s="253"/>
      <c r="L170" s="151" t="str">
        <f t="shared" si="2"/>
        <v/>
      </c>
    </row>
    <row r="171" spans="3:12" ht="49.95" customHeight="1">
      <c r="C171" s="247"/>
      <c r="D171" s="248"/>
      <c r="E171" s="107" t="str">
        <f>IFERROR(VLOOKUP($D171, ALL!$A:$G, 2, FALSE), "")</f>
        <v/>
      </c>
      <c r="F171" s="251"/>
      <c r="G171" s="107" t="str">
        <f>IFERROR(VLOOKUP($D171, ALL!$A:$G, 3, FALSE), "")</f>
        <v/>
      </c>
      <c r="H171" s="107" t="str">
        <f>IFERROR(VLOOKUP($D171, ALL!$A:$G, 5, FALSE), "")</f>
        <v/>
      </c>
      <c r="I171" s="253"/>
      <c r="L171" s="151" t="str">
        <f t="shared" ref="L171:L202" si="3">IF(D171="","",
  IF(COUNTIF($D$13:$D$22,D171)=0,"コード不一致",
    IF(INDEX($I$13:$I$22,MATCH(D171,$D$13:$D$22,0))="","台数未入力",
      IF(COUNTIF($D$139:$D$238,D171)&lt;INDEX($I$13:$I$22,MATCH(D171,$D$13:$D$22,0)),"台数不足","OK")
    )
  )
)</f>
        <v/>
      </c>
    </row>
    <row r="172" spans="3:12" ht="49.95" customHeight="1">
      <c r="C172" s="247"/>
      <c r="D172" s="248"/>
      <c r="E172" s="107" t="str">
        <f>IFERROR(VLOOKUP($D172, ALL!$A:$G, 2, FALSE), "")</f>
        <v/>
      </c>
      <c r="F172" s="251"/>
      <c r="G172" s="107" t="str">
        <f>IFERROR(VLOOKUP($D172, ALL!$A:$G, 3, FALSE), "")</f>
        <v/>
      </c>
      <c r="H172" s="107" t="str">
        <f>IFERROR(VLOOKUP($D172, ALL!$A:$G, 5, FALSE), "")</f>
        <v/>
      </c>
      <c r="I172" s="253"/>
      <c r="L172" s="151" t="str">
        <f t="shared" si="3"/>
        <v/>
      </c>
    </row>
    <row r="173" spans="3:12" ht="49.95" customHeight="1">
      <c r="C173" s="247"/>
      <c r="D173" s="248"/>
      <c r="E173" s="107" t="str">
        <f>IFERROR(VLOOKUP($D173, ALL!$A:$G, 2, FALSE), "")</f>
        <v/>
      </c>
      <c r="F173" s="251"/>
      <c r="G173" s="107" t="str">
        <f>IFERROR(VLOOKUP($D173, ALL!$A:$G, 3, FALSE), "")</f>
        <v/>
      </c>
      <c r="H173" s="107" t="str">
        <f>IFERROR(VLOOKUP($D173, ALL!$A:$G, 5, FALSE), "")</f>
        <v/>
      </c>
      <c r="I173" s="253"/>
      <c r="L173" s="151" t="str">
        <f t="shared" si="3"/>
        <v/>
      </c>
    </row>
    <row r="174" spans="3:12" ht="49.95" customHeight="1">
      <c r="C174" s="247"/>
      <c r="D174" s="248"/>
      <c r="E174" s="107" t="str">
        <f>IFERROR(VLOOKUP($D174, ALL!$A:$G, 2, FALSE), "")</f>
        <v/>
      </c>
      <c r="F174" s="251"/>
      <c r="G174" s="107" t="str">
        <f>IFERROR(VLOOKUP($D174, ALL!$A:$G, 3, FALSE), "")</f>
        <v/>
      </c>
      <c r="H174" s="107" t="str">
        <f>IFERROR(VLOOKUP($D174, ALL!$A:$G, 5, FALSE), "")</f>
        <v/>
      </c>
      <c r="I174" s="253"/>
      <c r="L174" s="151" t="str">
        <f t="shared" si="3"/>
        <v/>
      </c>
    </row>
    <row r="175" spans="3:12" ht="49.95" customHeight="1">
      <c r="C175" s="247"/>
      <c r="D175" s="248"/>
      <c r="E175" s="107" t="str">
        <f>IFERROR(VLOOKUP($D175, ALL!$A:$G, 2, FALSE), "")</f>
        <v/>
      </c>
      <c r="F175" s="251"/>
      <c r="G175" s="107" t="str">
        <f>IFERROR(VLOOKUP($D175, ALL!$A:$G, 3, FALSE), "")</f>
        <v/>
      </c>
      <c r="H175" s="107" t="str">
        <f>IFERROR(VLOOKUP($D175, ALL!$A:$G, 5, FALSE), "")</f>
        <v/>
      </c>
      <c r="I175" s="253"/>
      <c r="L175" s="151" t="str">
        <f t="shared" si="3"/>
        <v/>
      </c>
    </row>
    <row r="176" spans="3:12" ht="49.95" customHeight="1">
      <c r="C176" s="247"/>
      <c r="D176" s="248"/>
      <c r="E176" s="107" t="str">
        <f>IFERROR(VLOOKUP($D176, ALL!$A:$G, 2, FALSE), "")</f>
        <v/>
      </c>
      <c r="F176" s="251"/>
      <c r="G176" s="107" t="str">
        <f>IFERROR(VLOOKUP($D176, ALL!$A:$G, 3, FALSE), "")</f>
        <v/>
      </c>
      <c r="H176" s="107" t="str">
        <f>IFERROR(VLOOKUP($D176, ALL!$A:$G, 5, FALSE), "")</f>
        <v/>
      </c>
      <c r="I176" s="253"/>
      <c r="L176" s="151" t="str">
        <f t="shared" si="3"/>
        <v/>
      </c>
    </row>
    <row r="177" spans="3:12" ht="49.95" customHeight="1">
      <c r="C177" s="247"/>
      <c r="D177" s="248"/>
      <c r="E177" s="107" t="str">
        <f>IFERROR(VLOOKUP($D177, ALL!$A:$G, 2, FALSE), "")</f>
        <v/>
      </c>
      <c r="F177" s="251"/>
      <c r="G177" s="107" t="str">
        <f>IFERROR(VLOOKUP($D177, ALL!$A:$G, 3, FALSE), "")</f>
        <v/>
      </c>
      <c r="H177" s="107" t="str">
        <f>IFERROR(VLOOKUP($D177, ALL!$A:$G, 5, FALSE), "")</f>
        <v/>
      </c>
      <c r="I177" s="253"/>
      <c r="L177" s="151" t="str">
        <f t="shared" si="3"/>
        <v/>
      </c>
    </row>
    <row r="178" spans="3:12" ht="49.95" customHeight="1">
      <c r="C178" s="247"/>
      <c r="D178" s="248"/>
      <c r="E178" s="107" t="str">
        <f>IFERROR(VLOOKUP($D178, ALL!$A:$G, 2, FALSE), "")</f>
        <v/>
      </c>
      <c r="F178" s="251"/>
      <c r="G178" s="107" t="str">
        <f>IFERROR(VLOOKUP($D178, ALL!$A:$G, 3, FALSE), "")</f>
        <v/>
      </c>
      <c r="H178" s="107" t="str">
        <f>IFERROR(VLOOKUP($D178, ALL!$A:$G, 5, FALSE), "")</f>
        <v/>
      </c>
      <c r="I178" s="253"/>
      <c r="L178" s="151" t="str">
        <f t="shared" si="3"/>
        <v/>
      </c>
    </row>
    <row r="179" spans="3:12" ht="49.95" customHeight="1">
      <c r="C179" s="247"/>
      <c r="D179" s="248"/>
      <c r="E179" s="107" t="str">
        <f>IFERROR(VLOOKUP($D179, ALL!$A:$G, 2, FALSE), "")</f>
        <v/>
      </c>
      <c r="F179" s="251"/>
      <c r="G179" s="107" t="str">
        <f>IFERROR(VLOOKUP($D179, ALL!$A:$G, 3, FALSE), "")</f>
        <v/>
      </c>
      <c r="H179" s="107" t="str">
        <f>IFERROR(VLOOKUP($D179, ALL!$A:$G, 5, FALSE), "")</f>
        <v/>
      </c>
      <c r="I179" s="253"/>
      <c r="L179" s="151" t="str">
        <f t="shared" si="3"/>
        <v/>
      </c>
    </row>
    <row r="180" spans="3:12" ht="49.95" customHeight="1">
      <c r="C180" s="247"/>
      <c r="D180" s="248"/>
      <c r="E180" s="107" t="str">
        <f>IFERROR(VLOOKUP($D180, ALL!$A:$G, 2, FALSE), "")</f>
        <v/>
      </c>
      <c r="F180" s="251"/>
      <c r="G180" s="107" t="str">
        <f>IFERROR(VLOOKUP($D180, ALL!$A:$G, 3, FALSE), "")</f>
        <v/>
      </c>
      <c r="H180" s="107" t="str">
        <f>IFERROR(VLOOKUP($D180, ALL!$A:$G, 5, FALSE), "")</f>
        <v/>
      </c>
      <c r="I180" s="253"/>
      <c r="L180" s="151" t="str">
        <f t="shared" si="3"/>
        <v/>
      </c>
    </row>
    <row r="181" spans="3:12" ht="49.95" customHeight="1">
      <c r="C181" s="247"/>
      <c r="D181" s="248"/>
      <c r="E181" s="107" t="str">
        <f>IFERROR(VLOOKUP($D181, ALL!$A:$G, 2, FALSE), "")</f>
        <v/>
      </c>
      <c r="F181" s="251"/>
      <c r="G181" s="107" t="str">
        <f>IFERROR(VLOOKUP($D181, ALL!$A:$G, 3, FALSE), "")</f>
        <v/>
      </c>
      <c r="H181" s="107" t="str">
        <f>IFERROR(VLOOKUP($D181, ALL!$A:$G, 5, FALSE), "")</f>
        <v/>
      </c>
      <c r="I181" s="253"/>
      <c r="L181" s="151" t="str">
        <f t="shared" si="3"/>
        <v/>
      </c>
    </row>
    <row r="182" spans="3:12" ht="49.95" customHeight="1">
      <c r="C182" s="247"/>
      <c r="D182" s="248"/>
      <c r="E182" s="107" t="str">
        <f>IFERROR(VLOOKUP($D182, ALL!$A:$G, 2, FALSE), "")</f>
        <v/>
      </c>
      <c r="F182" s="251"/>
      <c r="G182" s="107" t="str">
        <f>IFERROR(VLOOKUP($D182, ALL!$A:$G, 3, FALSE), "")</f>
        <v/>
      </c>
      <c r="H182" s="107" t="str">
        <f>IFERROR(VLOOKUP($D182, ALL!$A:$G, 5, FALSE), "")</f>
        <v/>
      </c>
      <c r="I182" s="253"/>
      <c r="L182" s="151" t="str">
        <f t="shared" si="3"/>
        <v/>
      </c>
    </row>
    <row r="183" spans="3:12" ht="49.95" customHeight="1">
      <c r="C183" s="247"/>
      <c r="D183" s="248"/>
      <c r="E183" s="107" t="str">
        <f>IFERROR(VLOOKUP($D183, ALL!$A:$G, 2, FALSE), "")</f>
        <v/>
      </c>
      <c r="F183" s="251"/>
      <c r="G183" s="107" t="str">
        <f>IFERROR(VLOOKUP($D183, ALL!$A:$G, 3, FALSE), "")</f>
        <v/>
      </c>
      <c r="H183" s="107" t="str">
        <f>IFERROR(VLOOKUP($D183, ALL!$A:$G, 5, FALSE), "")</f>
        <v/>
      </c>
      <c r="I183" s="253"/>
      <c r="L183" s="151" t="str">
        <f t="shared" si="3"/>
        <v/>
      </c>
    </row>
    <row r="184" spans="3:12" ht="49.95" customHeight="1">
      <c r="C184" s="247"/>
      <c r="D184" s="248"/>
      <c r="E184" s="107" t="str">
        <f>IFERROR(VLOOKUP($D184, ALL!$A:$G, 2, FALSE), "")</f>
        <v/>
      </c>
      <c r="F184" s="251"/>
      <c r="G184" s="107" t="str">
        <f>IFERROR(VLOOKUP($D184, ALL!$A:$G, 3, FALSE), "")</f>
        <v/>
      </c>
      <c r="H184" s="107" t="str">
        <f>IFERROR(VLOOKUP($D184, ALL!$A:$G, 5, FALSE), "")</f>
        <v/>
      </c>
      <c r="I184" s="253"/>
      <c r="L184" s="151" t="str">
        <f t="shared" si="3"/>
        <v/>
      </c>
    </row>
    <row r="185" spans="3:12" ht="49.95" customHeight="1">
      <c r="C185" s="247"/>
      <c r="D185" s="248"/>
      <c r="E185" s="107" t="str">
        <f>IFERROR(VLOOKUP($D185, ALL!$A:$G, 2, FALSE), "")</f>
        <v/>
      </c>
      <c r="F185" s="251"/>
      <c r="G185" s="107" t="str">
        <f>IFERROR(VLOOKUP($D185, ALL!$A:$G, 3, FALSE), "")</f>
        <v/>
      </c>
      <c r="H185" s="107" t="str">
        <f>IFERROR(VLOOKUP($D185, ALL!$A:$G, 5, FALSE), "")</f>
        <v/>
      </c>
      <c r="I185" s="253"/>
      <c r="L185" s="151" t="str">
        <f t="shared" si="3"/>
        <v/>
      </c>
    </row>
    <row r="186" spans="3:12" ht="49.95" customHeight="1">
      <c r="C186" s="247"/>
      <c r="D186" s="248"/>
      <c r="E186" s="107" t="str">
        <f>IFERROR(VLOOKUP($D186, ALL!$A:$G, 2, FALSE), "")</f>
        <v/>
      </c>
      <c r="F186" s="251"/>
      <c r="G186" s="107" t="str">
        <f>IFERROR(VLOOKUP($D186, ALL!$A:$G, 3, FALSE), "")</f>
        <v/>
      </c>
      <c r="H186" s="107" t="str">
        <f>IFERROR(VLOOKUP($D186, ALL!$A:$G, 5, FALSE), "")</f>
        <v/>
      </c>
      <c r="I186" s="253"/>
      <c r="L186" s="151" t="str">
        <f t="shared" si="3"/>
        <v/>
      </c>
    </row>
    <row r="187" spans="3:12" ht="49.95" customHeight="1">
      <c r="C187" s="247"/>
      <c r="D187" s="248"/>
      <c r="E187" s="107" t="str">
        <f>IFERROR(VLOOKUP($D187, ALL!$A:$G, 2, FALSE), "")</f>
        <v/>
      </c>
      <c r="F187" s="251"/>
      <c r="G187" s="107" t="str">
        <f>IFERROR(VLOOKUP($D187, ALL!$A:$G, 3, FALSE), "")</f>
        <v/>
      </c>
      <c r="H187" s="107" t="str">
        <f>IFERROR(VLOOKUP($D187, ALL!$A:$G, 5, FALSE), "")</f>
        <v/>
      </c>
      <c r="I187" s="253"/>
      <c r="L187" s="151" t="str">
        <f t="shared" si="3"/>
        <v/>
      </c>
    </row>
    <row r="188" spans="3:12" ht="49.95" customHeight="1">
      <c r="C188" s="247"/>
      <c r="D188" s="248"/>
      <c r="E188" s="107" t="str">
        <f>IFERROR(VLOOKUP($D188, ALL!$A:$G, 2, FALSE), "")</f>
        <v/>
      </c>
      <c r="F188" s="251"/>
      <c r="G188" s="107" t="str">
        <f>IFERROR(VLOOKUP($D188, ALL!$A:$G, 3, FALSE), "")</f>
        <v/>
      </c>
      <c r="H188" s="107" t="str">
        <f>IFERROR(VLOOKUP($D188, ALL!$A:$G, 5, FALSE), "")</f>
        <v/>
      </c>
      <c r="I188" s="253"/>
      <c r="L188" s="151" t="str">
        <f t="shared" si="3"/>
        <v/>
      </c>
    </row>
    <row r="189" spans="3:12" ht="49.95" customHeight="1">
      <c r="C189" s="247"/>
      <c r="D189" s="248"/>
      <c r="E189" s="107" t="str">
        <f>IFERROR(VLOOKUP($D189, ALL!$A:$G, 2, FALSE), "")</f>
        <v/>
      </c>
      <c r="F189" s="251"/>
      <c r="G189" s="107" t="str">
        <f>IFERROR(VLOOKUP($D189, ALL!$A:$G, 3, FALSE), "")</f>
        <v/>
      </c>
      <c r="H189" s="107" t="str">
        <f>IFERROR(VLOOKUP($D189, ALL!$A:$G, 5, FALSE), "")</f>
        <v/>
      </c>
      <c r="I189" s="253"/>
      <c r="L189" s="151" t="str">
        <f t="shared" si="3"/>
        <v/>
      </c>
    </row>
    <row r="190" spans="3:12" ht="49.95" customHeight="1">
      <c r="C190" s="247"/>
      <c r="D190" s="248"/>
      <c r="E190" s="107" t="str">
        <f>IFERROR(VLOOKUP($D190, ALL!$A:$G, 2, FALSE), "")</f>
        <v/>
      </c>
      <c r="F190" s="251"/>
      <c r="G190" s="107" t="str">
        <f>IFERROR(VLOOKUP($D190, ALL!$A:$G, 3, FALSE), "")</f>
        <v/>
      </c>
      <c r="H190" s="107" t="str">
        <f>IFERROR(VLOOKUP($D190, ALL!$A:$G, 5, FALSE), "")</f>
        <v/>
      </c>
      <c r="I190" s="253"/>
      <c r="L190" s="151" t="str">
        <f t="shared" si="3"/>
        <v/>
      </c>
    </row>
    <row r="191" spans="3:12" ht="49.95" customHeight="1">
      <c r="C191" s="247"/>
      <c r="D191" s="248"/>
      <c r="E191" s="107" t="str">
        <f>IFERROR(VLOOKUP($D191, ALL!$A:$G, 2, FALSE), "")</f>
        <v/>
      </c>
      <c r="F191" s="251"/>
      <c r="G191" s="107" t="str">
        <f>IFERROR(VLOOKUP($D191, ALL!$A:$G, 3, FALSE), "")</f>
        <v/>
      </c>
      <c r="H191" s="107" t="str">
        <f>IFERROR(VLOOKUP($D191, ALL!$A:$G, 5, FALSE), "")</f>
        <v/>
      </c>
      <c r="I191" s="253"/>
      <c r="L191" s="151" t="str">
        <f t="shared" si="3"/>
        <v/>
      </c>
    </row>
    <row r="192" spans="3:12" ht="49.95" customHeight="1">
      <c r="C192" s="247"/>
      <c r="D192" s="248"/>
      <c r="E192" s="107" t="str">
        <f>IFERROR(VLOOKUP($D192, ALL!$A:$G, 2, FALSE), "")</f>
        <v/>
      </c>
      <c r="F192" s="251"/>
      <c r="G192" s="107" t="str">
        <f>IFERROR(VLOOKUP($D192, ALL!$A:$G, 3, FALSE), "")</f>
        <v/>
      </c>
      <c r="H192" s="107" t="str">
        <f>IFERROR(VLOOKUP($D192, ALL!$A:$G, 5, FALSE), "")</f>
        <v/>
      </c>
      <c r="I192" s="253"/>
      <c r="L192" s="151" t="str">
        <f t="shared" si="3"/>
        <v/>
      </c>
    </row>
    <row r="193" spans="3:12" ht="49.95" customHeight="1">
      <c r="C193" s="247"/>
      <c r="D193" s="248"/>
      <c r="E193" s="107" t="str">
        <f>IFERROR(VLOOKUP($D193, ALL!$A:$G, 2, FALSE), "")</f>
        <v/>
      </c>
      <c r="F193" s="251"/>
      <c r="G193" s="107" t="str">
        <f>IFERROR(VLOOKUP($D193, ALL!$A:$G, 3, FALSE), "")</f>
        <v/>
      </c>
      <c r="H193" s="107" t="str">
        <f>IFERROR(VLOOKUP($D193, ALL!$A:$G, 5, FALSE), "")</f>
        <v/>
      </c>
      <c r="I193" s="253"/>
      <c r="L193" s="151" t="str">
        <f t="shared" si="3"/>
        <v/>
      </c>
    </row>
    <row r="194" spans="3:12" ht="49.95" customHeight="1">
      <c r="C194" s="247"/>
      <c r="D194" s="248"/>
      <c r="E194" s="107" t="str">
        <f>IFERROR(VLOOKUP($D194, ALL!$A:$G, 2, FALSE), "")</f>
        <v/>
      </c>
      <c r="F194" s="251"/>
      <c r="G194" s="107" t="str">
        <f>IFERROR(VLOOKUP($D194, ALL!$A:$G, 3, FALSE), "")</f>
        <v/>
      </c>
      <c r="H194" s="107" t="str">
        <f>IFERROR(VLOOKUP($D194, ALL!$A:$G, 5, FALSE), "")</f>
        <v/>
      </c>
      <c r="I194" s="253"/>
      <c r="L194" s="151" t="str">
        <f t="shared" si="3"/>
        <v/>
      </c>
    </row>
    <row r="195" spans="3:12" ht="49.95" customHeight="1">
      <c r="C195" s="247"/>
      <c r="D195" s="248"/>
      <c r="E195" s="107" t="str">
        <f>IFERROR(VLOOKUP($D195, ALL!$A:$G, 2, FALSE), "")</f>
        <v/>
      </c>
      <c r="F195" s="251"/>
      <c r="G195" s="107" t="str">
        <f>IFERROR(VLOOKUP($D195, ALL!$A:$G, 3, FALSE), "")</f>
        <v/>
      </c>
      <c r="H195" s="107" t="str">
        <f>IFERROR(VLOOKUP($D195, ALL!$A:$G, 5, FALSE), "")</f>
        <v/>
      </c>
      <c r="I195" s="253"/>
      <c r="L195" s="151" t="str">
        <f t="shared" si="3"/>
        <v/>
      </c>
    </row>
    <row r="196" spans="3:12" ht="49.95" customHeight="1">
      <c r="C196" s="247"/>
      <c r="D196" s="248"/>
      <c r="E196" s="107" t="str">
        <f>IFERROR(VLOOKUP($D196, ALL!$A:$G, 2, FALSE), "")</f>
        <v/>
      </c>
      <c r="F196" s="251"/>
      <c r="G196" s="107" t="str">
        <f>IFERROR(VLOOKUP($D196, ALL!$A:$G, 3, FALSE), "")</f>
        <v/>
      </c>
      <c r="H196" s="107" t="str">
        <f>IFERROR(VLOOKUP($D196, ALL!$A:$G, 5, FALSE), "")</f>
        <v/>
      </c>
      <c r="I196" s="253"/>
      <c r="L196" s="151" t="str">
        <f t="shared" si="3"/>
        <v/>
      </c>
    </row>
    <row r="197" spans="3:12" ht="49.95" customHeight="1">
      <c r="C197" s="247"/>
      <c r="D197" s="248"/>
      <c r="E197" s="107" t="str">
        <f>IFERROR(VLOOKUP($D197, ALL!$A:$G, 2, FALSE), "")</f>
        <v/>
      </c>
      <c r="F197" s="251"/>
      <c r="G197" s="107" t="str">
        <f>IFERROR(VLOOKUP($D197, ALL!$A:$G, 3, FALSE), "")</f>
        <v/>
      </c>
      <c r="H197" s="107" t="str">
        <f>IFERROR(VLOOKUP($D197, ALL!$A:$G, 5, FALSE), "")</f>
        <v/>
      </c>
      <c r="I197" s="253"/>
      <c r="L197" s="151" t="str">
        <f t="shared" si="3"/>
        <v/>
      </c>
    </row>
    <row r="198" spans="3:12" ht="49.95" customHeight="1">
      <c r="C198" s="247"/>
      <c r="D198" s="248"/>
      <c r="E198" s="107" t="str">
        <f>IFERROR(VLOOKUP($D198, ALL!$A:$G, 2, FALSE), "")</f>
        <v/>
      </c>
      <c r="F198" s="251"/>
      <c r="G198" s="107" t="str">
        <f>IFERROR(VLOOKUP($D198, ALL!$A:$G, 3, FALSE), "")</f>
        <v/>
      </c>
      <c r="H198" s="107" t="str">
        <f>IFERROR(VLOOKUP($D198, ALL!$A:$G, 5, FALSE), "")</f>
        <v/>
      </c>
      <c r="I198" s="253"/>
      <c r="L198" s="151" t="str">
        <f t="shared" si="3"/>
        <v/>
      </c>
    </row>
    <row r="199" spans="3:12" ht="49.95" customHeight="1">
      <c r="C199" s="247"/>
      <c r="D199" s="248"/>
      <c r="E199" s="107" t="str">
        <f>IFERROR(VLOOKUP($D199, ALL!$A:$G, 2, FALSE), "")</f>
        <v/>
      </c>
      <c r="F199" s="251"/>
      <c r="G199" s="107" t="str">
        <f>IFERROR(VLOOKUP($D199, ALL!$A:$G, 3, FALSE), "")</f>
        <v/>
      </c>
      <c r="H199" s="107" t="str">
        <f>IFERROR(VLOOKUP($D199, ALL!$A:$G, 5, FALSE), "")</f>
        <v/>
      </c>
      <c r="I199" s="253"/>
      <c r="L199" s="151" t="str">
        <f t="shared" si="3"/>
        <v/>
      </c>
    </row>
    <row r="200" spans="3:12" ht="49.95" customHeight="1">
      <c r="C200" s="247"/>
      <c r="D200" s="248"/>
      <c r="E200" s="107" t="str">
        <f>IFERROR(VLOOKUP($D200, ALL!$A:$G, 2, FALSE), "")</f>
        <v/>
      </c>
      <c r="F200" s="251"/>
      <c r="G200" s="107" t="str">
        <f>IFERROR(VLOOKUP($D200, ALL!$A:$G, 3, FALSE), "")</f>
        <v/>
      </c>
      <c r="H200" s="107" t="str">
        <f>IFERROR(VLOOKUP($D200, ALL!$A:$G, 5, FALSE), "")</f>
        <v/>
      </c>
      <c r="I200" s="253"/>
      <c r="L200" s="151" t="str">
        <f t="shared" si="3"/>
        <v/>
      </c>
    </row>
    <row r="201" spans="3:12" ht="49.95" customHeight="1">
      <c r="C201" s="247"/>
      <c r="D201" s="248"/>
      <c r="E201" s="107" t="str">
        <f>IFERROR(VLOOKUP($D201, ALL!$A:$G, 2, FALSE), "")</f>
        <v/>
      </c>
      <c r="F201" s="251"/>
      <c r="G201" s="107" t="str">
        <f>IFERROR(VLOOKUP($D201, ALL!$A:$G, 3, FALSE), "")</f>
        <v/>
      </c>
      <c r="H201" s="107" t="str">
        <f>IFERROR(VLOOKUP($D201, ALL!$A:$G, 5, FALSE), "")</f>
        <v/>
      </c>
      <c r="I201" s="253"/>
      <c r="L201" s="151" t="str">
        <f t="shared" si="3"/>
        <v/>
      </c>
    </row>
    <row r="202" spans="3:12" ht="49.95" customHeight="1">
      <c r="C202" s="247"/>
      <c r="D202" s="248"/>
      <c r="E202" s="107" t="str">
        <f>IFERROR(VLOOKUP($D202, ALL!$A:$G, 2, FALSE), "")</f>
        <v/>
      </c>
      <c r="F202" s="251"/>
      <c r="G202" s="107" t="str">
        <f>IFERROR(VLOOKUP($D202, ALL!$A:$G, 3, FALSE), "")</f>
        <v/>
      </c>
      <c r="H202" s="107" t="str">
        <f>IFERROR(VLOOKUP($D202, ALL!$A:$G, 5, FALSE), "")</f>
        <v/>
      </c>
      <c r="I202" s="253"/>
      <c r="L202" s="151" t="str">
        <f t="shared" si="3"/>
        <v/>
      </c>
    </row>
    <row r="203" spans="3:12" ht="49.95" customHeight="1">
      <c r="C203" s="247"/>
      <c r="D203" s="248"/>
      <c r="E203" s="107" t="str">
        <f>IFERROR(VLOOKUP($D203, ALL!$A:$G, 2, FALSE), "")</f>
        <v/>
      </c>
      <c r="F203" s="251"/>
      <c r="G203" s="107" t="str">
        <f>IFERROR(VLOOKUP($D203, ALL!$A:$G, 3, FALSE), "")</f>
        <v/>
      </c>
      <c r="H203" s="107" t="str">
        <f>IFERROR(VLOOKUP($D203, ALL!$A:$G, 5, FALSE), "")</f>
        <v/>
      </c>
      <c r="I203" s="253"/>
      <c r="L203" s="151" t="str">
        <f t="shared" ref="L203:L238" si="4">IF(D203="","",
  IF(COUNTIF($D$13:$D$22,D203)=0,"コード不一致",
    IF(INDEX($I$13:$I$22,MATCH(D203,$D$13:$D$22,0))="","台数未入力",
      IF(COUNTIF($D$139:$D$238,D203)&lt;INDEX($I$13:$I$22,MATCH(D203,$D$13:$D$22,0)),"台数不足","OK")
    )
  )
)</f>
        <v/>
      </c>
    </row>
    <row r="204" spans="3:12" ht="49.95" customHeight="1">
      <c r="C204" s="247"/>
      <c r="D204" s="248"/>
      <c r="E204" s="107" t="str">
        <f>IFERROR(VLOOKUP($D204, ALL!$A:$G, 2, FALSE), "")</f>
        <v/>
      </c>
      <c r="F204" s="251"/>
      <c r="G204" s="107" t="str">
        <f>IFERROR(VLOOKUP($D204, ALL!$A:$G, 3, FALSE), "")</f>
        <v/>
      </c>
      <c r="H204" s="107" t="str">
        <f>IFERROR(VLOOKUP($D204, ALL!$A:$G, 5, FALSE), "")</f>
        <v/>
      </c>
      <c r="I204" s="253"/>
      <c r="L204" s="151" t="str">
        <f t="shared" si="4"/>
        <v/>
      </c>
    </row>
    <row r="205" spans="3:12" ht="49.95" customHeight="1">
      <c r="C205" s="247"/>
      <c r="D205" s="248"/>
      <c r="E205" s="107" t="str">
        <f>IFERROR(VLOOKUP($D205, ALL!$A:$G, 2, FALSE), "")</f>
        <v/>
      </c>
      <c r="F205" s="251"/>
      <c r="G205" s="107" t="str">
        <f>IFERROR(VLOOKUP($D205, ALL!$A:$G, 3, FALSE), "")</f>
        <v/>
      </c>
      <c r="H205" s="107" t="str">
        <f>IFERROR(VLOOKUP($D205, ALL!$A:$G, 5, FALSE), "")</f>
        <v/>
      </c>
      <c r="I205" s="253"/>
      <c r="L205" s="151" t="str">
        <f t="shared" si="4"/>
        <v/>
      </c>
    </row>
    <row r="206" spans="3:12" ht="49.95" customHeight="1">
      <c r="C206" s="247"/>
      <c r="D206" s="248"/>
      <c r="E206" s="107" t="str">
        <f>IFERROR(VLOOKUP($D206, ALL!$A:$G, 2, FALSE), "")</f>
        <v/>
      </c>
      <c r="F206" s="251"/>
      <c r="G206" s="107" t="str">
        <f>IFERROR(VLOOKUP($D206, ALL!$A:$G, 3, FALSE), "")</f>
        <v/>
      </c>
      <c r="H206" s="107" t="str">
        <f>IFERROR(VLOOKUP($D206, ALL!$A:$G, 5, FALSE), "")</f>
        <v/>
      </c>
      <c r="I206" s="253"/>
      <c r="L206" s="151" t="str">
        <f t="shared" si="4"/>
        <v/>
      </c>
    </row>
    <row r="207" spans="3:12" ht="49.95" customHeight="1">
      <c r="C207" s="247"/>
      <c r="D207" s="248"/>
      <c r="E207" s="107" t="str">
        <f>IFERROR(VLOOKUP($D207, ALL!$A:$G, 2, FALSE), "")</f>
        <v/>
      </c>
      <c r="F207" s="251"/>
      <c r="G207" s="107" t="str">
        <f>IFERROR(VLOOKUP($D207, ALL!$A:$G, 3, FALSE), "")</f>
        <v/>
      </c>
      <c r="H207" s="107" t="str">
        <f>IFERROR(VLOOKUP($D207, ALL!$A:$G, 5, FALSE), "")</f>
        <v/>
      </c>
      <c r="I207" s="253"/>
      <c r="L207" s="151" t="str">
        <f t="shared" si="4"/>
        <v/>
      </c>
    </row>
    <row r="208" spans="3:12" ht="49.95" customHeight="1">
      <c r="C208" s="247"/>
      <c r="D208" s="248"/>
      <c r="E208" s="107" t="str">
        <f>IFERROR(VLOOKUP($D208, ALL!$A:$G, 2, FALSE), "")</f>
        <v/>
      </c>
      <c r="F208" s="251"/>
      <c r="G208" s="107" t="str">
        <f>IFERROR(VLOOKUP($D208, ALL!$A:$G, 3, FALSE), "")</f>
        <v/>
      </c>
      <c r="H208" s="107" t="str">
        <f>IFERROR(VLOOKUP($D208, ALL!$A:$G, 5, FALSE), "")</f>
        <v/>
      </c>
      <c r="I208" s="253"/>
      <c r="L208" s="151" t="str">
        <f t="shared" si="4"/>
        <v/>
      </c>
    </row>
    <row r="209" spans="3:12" ht="49.95" customHeight="1">
      <c r="C209" s="247"/>
      <c r="D209" s="248"/>
      <c r="E209" s="107" t="str">
        <f>IFERROR(VLOOKUP($D209, ALL!$A:$G, 2, FALSE), "")</f>
        <v/>
      </c>
      <c r="F209" s="251"/>
      <c r="G209" s="107" t="str">
        <f>IFERROR(VLOOKUP($D209, ALL!$A:$G, 3, FALSE), "")</f>
        <v/>
      </c>
      <c r="H209" s="107" t="str">
        <f>IFERROR(VLOOKUP($D209, ALL!$A:$G, 5, FALSE), "")</f>
        <v/>
      </c>
      <c r="I209" s="253"/>
      <c r="L209" s="151" t="str">
        <f t="shared" si="4"/>
        <v/>
      </c>
    </row>
    <row r="210" spans="3:12" ht="49.95" customHeight="1">
      <c r="C210" s="247"/>
      <c r="D210" s="248"/>
      <c r="E210" s="107" t="str">
        <f>IFERROR(VLOOKUP($D210, ALL!$A:$G, 2, FALSE), "")</f>
        <v/>
      </c>
      <c r="F210" s="251"/>
      <c r="G210" s="107" t="str">
        <f>IFERROR(VLOOKUP($D210, ALL!$A:$G, 3, FALSE), "")</f>
        <v/>
      </c>
      <c r="H210" s="107" t="str">
        <f>IFERROR(VLOOKUP($D210, ALL!$A:$G, 5, FALSE), "")</f>
        <v/>
      </c>
      <c r="I210" s="253"/>
      <c r="L210" s="151" t="str">
        <f t="shared" si="4"/>
        <v/>
      </c>
    </row>
    <row r="211" spans="3:12" ht="49.95" customHeight="1">
      <c r="C211" s="247"/>
      <c r="D211" s="248"/>
      <c r="E211" s="107" t="str">
        <f>IFERROR(VLOOKUP($D211, ALL!$A:$G, 2, FALSE), "")</f>
        <v/>
      </c>
      <c r="F211" s="251"/>
      <c r="G211" s="107" t="str">
        <f>IFERROR(VLOOKUP($D211, ALL!$A:$G, 3, FALSE), "")</f>
        <v/>
      </c>
      <c r="H211" s="107" t="str">
        <f>IFERROR(VLOOKUP($D211, ALL!$A:$G, 5, FALSE), "")</f>
        <v/>
      </c>
      <c r="I211" s="253"/>
      <c r="L211" s="151" t="str">
        <f t="shared" si="4"/>
        <v/>
      </c>
    </row>
    <row r="212" spans="3:12" ht="49.95" customHeight="1">
      <c r="C212" s="247"/>
      <c r="D212" s="248"/>
      <c r="E212" s="107" t="str">
        <f>IFERROR(VLOOKUP($D212, ALL!$A:$G, 2, FALSE), "")</f>
        <v/>
      </c>
      <c r="F212" s="251"/>
      <c r="G212" s="107" t="str">
        <f>IFERROR(VLOOKUP($D212, ALL!$A:$G, 3, FALSE), "")</f>
        <v/>
      </c>
      <c r="H212" s="107" t="str">
        <f>IFERROR(VLOOKUP($D212, ALL!$A:$G, 5, FALSE), "")</f>
        <v/>
      </c>
      <c r="I212" s="253"/>
      <c r="L212" s="151" t="str">
        <f t="shared" si="4"/>
        <v/>
      </c>
    </row>
    <row r="213" spans="3:12" ht="49.95" customHeight="1">
      <c r="C213" s="247"/>
      <c r="D213" s="248"/>
      <c r="E213" s="107" t="str">
        <f>IFERROR(VLOOKUP($D213, ALL!$A:$G, 2, FALSE), "")</f>
        <v/>
      </c>
      <c r="F213" s="251"/>
      <c r="G213" s="107" t="str">
        <f>IFERROR(VLOOKUP($D213, ALL!$A:$G, 3, FALSE), "")</f>
        <v/>
      </c>
      <c r="H213" s="107" t="str">
        <f>IFERROR(VLOOKUP($D213, ALL!$A:$G, 5, FALSE), "")</f>
        <v/>
      </c>
      <c r="I213" s="253"/>
      <c r="L213" s="151" t="str">
        <f t="shared" si="4"/>
        <v/>
      </c>
    </row>
    <row r="214" spans="3:12" ht="49.95" customHeight="1">
      <c r="C214" s="247"/>
      <c r="D214" s="248"/>
      <c r="E214" s="107" t="str">
        <f>IFERROR(VLOOKUP($D214, ALL!$A:$G, 2, FALSE), "")</f>
        <v/>
      </c>
      <c r="F214" s="251"/>
      <c r="G214" s="107" t="str">
        <f>IFERROR(VLOOKUP($D214, ALL!$A:$G, 3, FALSE), "")</f>
        <v/>
      </c>
      <c r="H214" s="107" t="str">
        <f>IFERROR(VLOOKUP($D214, ALL!$A:$G, 5, FALSE), "")</f>
        <v/>
      </c>
      <c r="I214" s="253"/>
      <c r="L214" s="151" t="str">
        <f t="shared" si="4"/>
        <v/>
      </c>
    </row>
    <row r="215" spans="3:12" ht="49.95" customHeight="1">
      <c r="C215" s="247"/>
      <c r="D215" s="248"/>
      <c r="E215" s="107" t="str">
        <f>IFERROR(VLOOKUP($D215, ALL!$A:$G, 2, FALSE), "")</f>
        <v/>
      </c>
      <c r="F215" s="251"/>
      <c r="G215" s="107" t="str">
        <f>IFERROR(VLOOKUP($D215, ALL!$A:$G, 3, FALSE), "")</f>
        <v/>
      </c>
      <c r="H215" s="107" t="str">
        <f>IFERROR(VLOOKUP($D215, ALL!$A:$G, 5, FALSE), "")</f>
        <v/>
      </c>
      <c r="I215" s="253"/>
      <c r="L215" s="151" t="str">
        <f t="shared" si="4"/>
        <v/>
      </c>
    </row>
    <row r="216" spans="3:12" ht="49.95" customHeight="1">
      <c r="C216" s="247"/>
      <c r="D216" s="248"/>
      <c r="E216" s="107" t="str">
        <f>IFERROR(VLOOKUP($D216, ALL!$A:$G, 2, FALSE), "")</f>
        <v/>
      </c>
      <c r="F216" s="251"/>
      <c r="G216" s="107" t="str">
        <f>IFERROR(VLOOKUP($D216, ALL!$A:$G, 3, FALSE), "")</f>
        <v/>
      </c>
      <c r="H216" s="107" t="str">
        <f>IFERROR(VLOOKUP($D216, ALL!$A:$G, 5, FALSE), "")</f>
        <v/>
      </c>
      <c r="I216" s="253"/>
      <c r="L216" s="151" t="str">
        <f t="shared" si="4"/>
        <v/>
      </c>
    </row>
    <row r="217" spans="3:12" ht="49.95" customHeight="1">
      <c r="C217" s="247"/>
      <c r="D217" s="248"/>
      <c r="E217" s="107" t="str">
        <f>IFERROR(VLOOKUP($D217, ALL!$A:$G, 2, FALSE), "")</f>
        <v/>
      </c>
      <c r="F217" s="251"/>
      <c r="G217" s="107" t="str">
        <f>IFERROR(VLOOKUP($D217, ALL!$A:$G, 3, FALSE), "")</f>
        <v/>
      </c>
      <c r="H217" s="107" t="str">
        <f>IFERROR(VLOOKUP($D217, ALL!$A:$G, 5, FALSE), "")</f>
        <v/>
      </c>
      <c r="I217" s="253"/>
      <c r="L217" s="151" t="str">
        <f t="shared" si="4"/>
        <v/>
      </c>
    </row>
    <row r="218" spans="3:12" ht="49.95" customHeight="1">
      <c r="C218" s="247"/>
      <c r="D218" s="248"/>
      <c r="E218" s="107" t="str">
        <f>IFERROR(VLOOKUP($D218, ALL!$A:$G, 2, FALSE), "")</f>
        <v/>
      </c>
      <c r="F218" s="251"/>
      <c r="G218" s="107" t="str">
        <f>IFERROR(VLOOKUP($D218, ALL!$A:$G, 3, FALSE), "")</f>
        <v/>
      </c>
      <c r="H218" s="107" t="str">
        <f>IFERROR(VLOOKUP($D218, ALL!$A:$G, 5, FALSE), "")</f>
        <v/>
      </c>
      <c r="I218" s="253"/>
      <c r="L218" s="151" t="str">
        <f t="shared" si="4"/>
        <v/>
      </c>
    </row>
    <row r="219" spans="3:12" ht="49.95" customHeight="1">
      <c r="C219" s="247"/>
      <c r="D219" s="248"/>
      <c r="E219" s="107" t="str">
        <f>IFERROR(VLOOKUP($D219, ALL!$A:$G, 2, FALSE), "")</f>
        <v/>
      </c>
      <c r="F219" s="251"/>
      <c r="G219" s="107" t="str">
        <f>IFERROR(VLOOKUP($D219, ALL!$A:$G, 3, FALSE), "")</f>
        <v/>
      </c>
      <c r="H219" s="107" t="str">
        <f>IFERROR(VLOOKUP($D219, ALL!$A:$G, 5, FALSE), "")</f>
        <v/>
      </c>
      <c r="I219" s="253"/>
      <c r="L219" s="151" t="str">
        <f t="shared" si="4"/>
        <v/>
      </c>
    </row>
    <row r="220" spans="3:12" ht="49.95" customHeight="1">
      <c r="C220" s="247"/>
      <c r="D220" s="248"/>
      <c r="E220" s="107" t="str">
        <f>IFERROR(VLOOKUP($D220, ALL!$A:$G, 2, FALSE), "")</f>
        <v/>
      </c>
      <c r="F220" s="251"/>
      <c r="G220" s="107" t="str">
        <f>IFERROR(VLOOKUP($D220, ALL!$A:$G, 3, FALSE), "")</f>
        <v/>
      </c>
      <c r="H220" s="107" t="str">
        <f>IFERROR(VLOOKUP($D220, ALL!$A:$G, 5, FALSE), "")</f>
        <v/>
      </c>
      <c r="I220" s="253"/>
      <c r="L220" s="151" t="str">
        <f t="shared" si="4"/>
        <v/>
      </c>
    </row>
    <row r="221" spans="3:12" ht="49.95" customHeight="1">
      <c r="C221" s="247"/>
      <c r="D221" s="248"/>
      <c r="E221" s="107" t="str">
        <f>IFERROR(VLOOKUP($D221, ALL!$A:$G, 2, FALSE), "")</f>
        <v/>
      </c>
      <c r="F221" s="251"/>
      <c r="G221" s="107" t="str">
        <f>IFERROR(VLOOKUP($D221, ALL!$A:$G, 3, FALSE), "")</f>
        <v/>
      </c>
      <c r="H221" s="107" t="str">
        <f>IFERROR(VLOOKUP($D221, ALL!$A:$G, 5, FALSE), "")</f>
        <v/>
      </c>
      <c r="I221" s="253"/>
      <c r="L221" s="151" t="str">
        <f t="shared" si="4"/>
        <v/>
      </c>
    </row>
    <row r="222" spans="3:12" ht="49.95" customHeight="1">
      <c r="C222" s="247"/>
      <c r="D222" s="248"/>
      <c r="E222" s="107" t="str">
        <f>IFERROR(VLOOKUP($D222, ALL!$A:$G, 2, FALSE), "")</f>
        <v/>
      </c>
      <c r="F222" s="251"/>
      <c r="G222" s="107" t="str">
        <f>IFERROR(VLOOKUP($D222, ALL!$A:$G, 3, FALSE), "")</f>
        <v/>
      </c>
      <c r="H222" s="107" t="str">
        <f>IFERROR(VLOOKUP($D222, ALL!$A:$G, 5, FALSE), "")</f>
        <v/>
      </c>
      <c r="I222" s="253"/>
      <c r="L222" s="151" t="str">
        <f t="shared" si="4"/>
        <v/>
      </c>
    </row>
    <row r="223" spans="3:12" ht="49.95" customHeight="1">
      <c r="C223" s="247"/>
      <c r="D223" s="248"/>
      <c r="E223" s="107" t="str">
        <f>IFERROR(VLOOKUP($D223, ALL!$A:$G, 2, FALSE), "")</f>
        <v/>
      </c>
      <c r="F223" s="251"/>
      <c r="G223" s="107" t="str">
        <f>IFERROR(VLOOKUP($D223, ALL!$A:$G, 3, FALSE), "")</f>
        <v/>
      </c>
      <c r="H223" s="107" t="str">
        <f>IFERROR(VLOOKUP($D223, ALL!$A:$G, 5, FALSE), "")</f>
        <v/>
      </c>
      <c r="I223" s="253"/>
      <c r="L223" s="151" t="str">
        <f t="shared" si="4"/>
        <v/>
      </c>
    </row>
    <row r="224" spans="3:12" ht="49.95" customHeight="1">
      <c r="C224" s="247"/>
      <c r="D224" s="248"/>
      <c r="E224" s="107" t="str">
        <f>IFERROR(VLOOKUP($D224, ALL!$A:$G, 2, FALSE), "")</f>
        <v/>
      </c>
      <c r="F224" s="251"/>
      <c r="G224" s="107" t="str">
        <f>IFERROR(VLOOKUP($D224, ALL!$A:$G, 3, FALSE), "")</f>
        <v/>
      </c>
      <c r="H224" s="107" t="str">
        <f>IFERROR(VLOOKUP($D224, ALL!$A:$G, 5, FALSE), "")</f>
        <v/>
      </c>
      <c r="I224" s="253"/>
      <c r="L224" s="151" t="str">
        <f t="shared" si="4"/>
        <v/>
      </c>
    </row>
    <row r="225" spans="3:12" ht="49.95" customHeight="1">
      <c r="C225" s="247"/>
      <c r="D225" s="248"/>
      <c r="E225" s="107" t="str">
        <f>IFERROR(VLOOKUP($D225, ALL!$A:$G, 2, FALSE), "")</f>
        <v/>
      </c>
      <c r="F225" s="251"/>
      <c r="G225" s="107" t="str">
        <f>IFERROR(VLOOKUP($D225, ALL!$A:$G, 3, FALSE), "")</f>
        <v/>
      </c>
      <c r="H225" s="107" t="str">
        <f>IFERROR(VLOOKUP($D225, ALL!$A:$G, 5, FALSE), "")</f>
        <v/>
      </c>
      <c r="I225" s="253"/>
      <c r="L225" s="151" t="str">
        <f t="shared" si="4"/>
        <v/>
      </c>
    </row>
    <row r="226" spans="3:12" ht="49.95" customHeight="1">
      <c r="C226" s="247"/>
      <c r="D226" s="248"/>
      <c r="E226" s="107" t="str">
        <f>IFERROR(VLOOKUP($D226, ALL!$A:$G, 2, FALSE), "")</f>
        <v/>
      </c>
      <c r="F226" s="251"/>
      <c r="G226" s="107" t="str">
        <f>IFERROR(VLOOKUP($D226, ALL!$A:$G, 3, FALSE), "")</f>
        <v/>
      </c>
      <c r="H226" s="107" t="str">
        <f>IFERROR(VLOOKUP($D226, ALL!$A:$G, 5, FALSE), "")</f>
        <v/>
      </c>
      <c r="I226" s="253"/>
      <c r="L226" s="151" t="str">
        <f t="shared" si="4"/>
        <v/>
      </c>
    </row>
    <row r="227" spans="3:12" ht="49.95" customHeight="1">
      <c r="C227" s="247"/>
      <c r="D227" s="248"/>
      <c r="E227" s="107" t="str">
        <f>IFERROR(VLOOKUP($D227, ALL!$A:$G, 2, FALSE), "")</f>
        <v/>
      </c>
      <c r="F227" s="251"/>
      <c r="G227" s="107" t="str">
        <f>IFERROR(VLOOKUP($D227, ALL!$A:$G, 3, FALSE), "")</f>
        <v/>
      </c>
      <c r="H227" s="107" t="str">
        <f>IFERROR(VLOOKUP($D227, ALL!$A:$G, 5, FALSE), "")</f>
        <v/>
      </c>
      <c r="I227" s="253"/>
      <c r="L227" s="151" t="str">
        <f t="shared" si="4"/>
        <v/>
      </c>
    </row>
    <row r="228" spans="3:12" ht="49.95" customHeight="1">
      <c r="C228" s="247"/>
      <c r="D228" s="248"/>
      <c r="E228" s="107" t="str">
        <f>IFERROR(VLOOKUP($D228, ALL!$A:$G, 2, FALSE), "")</f>
        <v/>
      </c>
      <c r="F228" s="251"/>
      <c r="G228" s="107" t="str">
        <f>IFERROR(VLOOKUP($D228, ALL!$A:$G, 3, FALSE), "")</f>
        <v/>
      </c>
      <c r="H228" s="107" t="str">
        <f>IFERROR(VLOOKUP($D228, ALL!$A:$G, 5, FALSE), "")</f>
        <v/>
      </c>
      <c r="I228" s="253"/>
      <c r="L228" s="151" t="str">
        <f t="shared" si="4"/>
        <v/>
      </c>
    </row>
    <row r="229" spans="3:12" ht="49.95" customHeight="1">
      <c r="C229" s="247"/>
      <c r="D229" s="248"/>
      <c r="E229" s="107" t="str">
        <f>IFERROR(VLOOKUP($D229, ALL!$A:$G, 2, FALSE), "")</f>
        <v/>
      </c>
      <c r="F229" s="251"/>
      <c r="G229" s="107" t="str">
        <f>IFERROR(VLOOKUP($D229, ALL!$A:$G, 3, FALSE), "")</f>
        <v/>
      </c>
      <c r="H229" s="107" t="str">
        <f>IFERROR(VLOOKUP($D229, ALL!$A:$G, 5, FALSE), "")</f>
        <v/>
      </c>
      <c r="I229" s="253"/>
      <c r="L229" s="151" t="str">
        <f t="shared" si="4"/>
        <v/>
      </c>
    </row>
    <row r="230" spans="3:12" ht="49.95" customHeight="1">
      <c r="C230" s="247"/>
      <c r="D230" s="248"/>
      <c r="E230" s="107" t="str">
        <f>IFERROR(VLOOKUP($D230, ALL!$A:$G, 2, FALSE), "")</f>
        <v/>
      </c>
      <c r="F230" s="251"/>
      <c r="G230" s="107" t="str">
        <f>IFERROR(VLOOKUP($D230, ALL!$A:$G, 3, FALSE), "")</f>
        <v/>
      </c>
      <c r="H230" s="107" t="str">
        <f>IFERROR(VLOOKUP($D230, ALL!$A:$G, 5, FALSE), "")</f>
        <v/>
      </c>
      <c r="I230" s="253"/>
      <c r="L230" s="151" t="str">
        <f t="shared" si="4"/>
        <v/>
      </c>
    </row>
    <row r="231" spans="3:12" ht="49.95" customHeight="1">
      <c r="C231" s="247"/>
      <c r="D231" s="248"/>
      <c r="E231" s="107" t="str">
        <f>IFERROR(VLOOKUP($D231, ALL!$A:$G, 2, FALSE), "")</f>
        <v/>
      </c>
      <c r="F231" s="251"/>
      <c r="G231" s="107" t="str">
        <f>IFERROR(VLOOKUP($D231, ALL!$A:$G, 3, FALSE), "")</f>
        <v/>
      </c>
      <c r="H231" s="107" t="str">
        <f>IFERROR(VLOOKUP($D231, ALL!$A:$G, 5, FALSE), "")</f>
        <v/>
      </c>
      <c r="I231" s="253"/>
      <c r="L231" s="151" t="str">
        <f t="shared" si="4"/>
        <v/>
      </c>
    </row>
    <row r="232" spans="3:12" ht="49.95" customHeight="1">
      <c r="C232" s="247"/>
      <c r="D232" s="248"/>
      <c r="E232" s="107" t="str">
        <f>IFERROR(VLOOKUP($D232, ALL!$A:$G, 2, FALSE), "")</f>
        <v/>
      </c>
      <c r="F232" s="251"/>
      <c r="G232" s="107" t="str">
        <f>IFERROR(VLOOKUP($D232, ALL!$A:$G, 3, FALSE), "")</f>
        <v/>
      </c>
      <c r="H232" s="107" t="str">
        <f>IFERROR(VLOOKUP($D232, ALL!$A:$G, 5, FALSE), "")</f>
        <v/>
      </c>
      <c r="I232" s="253"/>
      <c r="L232" s="151" t="str">
        <f t="shared" si="4"/>
        <v/>
      </c>
    </row>
    <row r="233" spans="3:12" ht="49.95" customHeight="1">
      <c r="C233" s="247"/>
      <c r="D233" s="248"/>
      <c r="E233" s="107" t="str">
        <f>IFERROR(VLOOKUP($D233, ALL!$A:$G, 2, FALSE), "")</f>
        <v/>
      </c>
      <c r="F233" s="251"/>
      <c r="G233" s="107" t="str">
        <f>IFERROR(VLOOKUP($D233, ALL!$A:$G, 3, FALSE), "")</f>
        <v/>
      </c>
      <c r="H233" s="107" t="str">
        <f>IFERROR(VLOOKUP($D233, ALL!$A:$G, 5, FALSE), "")</f>
        <v/>
      </c>
      <c r="I233" s="253"/>
      <c r="L233" s="151" t="str">
        <f t="shared" si="4"/>
        <v/>
      </c>
    </row>
    <row r="234" spans="3:12" ht="49.95" customHeight="1">
      <c r="C234" s="247"/>
      <c r="D234" s="248"/>
      <c r="E234" s="107" t="str">
        <f>IFERROR(VLOOKUP($D234, ALL!$A:$G, 2, FALSE), "")</f>
        <v/>
      </c>
      <c r="F234" s="251"/>
      <c r="G234" s="107" t="str">
        <f>IFERROR(VLOOKUP($D234, ALL!$A:$G, 3, FALSE), "")</f>
        <v/>
      </c>
      <c r="H234" s="107" t="str">
        <f>IFERROR(VLOOKUP($D234, ALL!$A:$G, 5, FALSE), "")</f>
        <v/>
      </c>
      <c r="I234" s="253"/>
      <c r="L234" s="151" t="str">
        <f t="shared" si="4"/>
        <v/>
      </c>
    </row>
    <row r="235" spans="3:12" ht="49.95" customHeight="1">
      <c r="C235" s="247"/>
      <c r="D235" s="248"/>
      <c r="E235" s="107" t="str">
        <f>IFERROR(VLOOKUP($D235, ALL!$A:$G, 2, FALSE), "")</f>
        <v/>
      </c>
      <c r="F235" s="251"/>
      <c r="G235" s="107" t="str">
        <f>IFERROR(VLOOKUP($D235, ALL!$A:$G, 3, FALSE), "")</f>
        <v/>
      </c>
      <c r="H235" s="107" t="str">
        <f>IFERROR(VLOOKUP($D235, ALL!$A:$G, 5, FALSE), "")</f>
        <v/>
      </c>
      <c r="I235" s="253"/>
      <c r="L235" s="151" t="str">
        <f t="shared" si="4"/>
        <v/>
      </c>
    </row>
    <row r="236" spans="3:12" ht="49.95" customHeight="1">
      <c r="C236" s="247"/>
      <c r="D236" s="248"/>
      <c r="E236" s="107" t="str">
        <f>IFERROR(VLOOKUP($D236, ALL!$A:$G, 2, FALSE), "")</f>
        <v/>
      </c>
      <c r="F236" s="251"/>
      <c r="G236" s="107" t="str">
        <f>IFERROR(VLOOKUP($D236, ALL!$A:$G, 3, FALSE), "")</f>
        <v/>
      </c>
      <c r="H236" s="107" t="str">
        <f>IFERROR(VLOOKUP($D236, ALL!$A:$G, 5, FALSE), "")</f>
        <v/>
      </c>
      <c r="I236" s="253"/>
      <c r="L236" s="151" t="str">
        <f t="shared" si="4"/>
        <v/>
      </c>
    </row>
    <row r="237" spans="3:12" ht="49.95" customHeight="1">
      <c r="C237" s="247"/>
      <c r="D237" s="248"/>
      <c r="E237" s="107" t="str">
        <f>IFERROR(VLOOKUP($D237, ALL!$A:$G, 2, FALSE), "")</f>
        <v/>
      </c>
      <c r="F237" s="251"/>
      <c r="G237" s="107" t="str">
        <f>IFERROR(VLOOKUP($D237, ALL!$A:$G, 3, FALSE), "")</f>
        <v/>
      </c>
      <c r="H237" s="107" t="str">
        <f>IFERROR(VLOOKUP($D237, ALL!$A:$G, 5, FALSE), "")</f>
        <v/>
      </c>
      <c r="I237" s="253"/>
      <c r="L237" s="151" t="str">
        <f t="shared" si="4"/>
        <v/>
      </c>
    </row>
    <row r="238" spans="3:12" ht="49.95" customHeight="1" thickBot="1">
      <c r="C238" s="249"/>
      <c r="D238" s="250"/>
      <c r="E238" s="108" t="str">
        <f>IFERROR(VLOOKUP($D238, ALL!$A:$G, 2, FALSE), "")</f>
        <v/>
      </c>
      <c r="F238" s="252"/>
      <c r="G238" s="108" t="str">
        <f>IFERROR(VLOOKUP($D238, ALL!$A:$G, 3, FALSE), "")</f>
        <v/>
      </c>
      <c r="H238" s="108" t="str">
        <f>IFERROR(VLOOKUP($D238, ALL!$A:$G, 5, FALSE), "")</f>
        <v/>
      </c>
      <c r="I238" s="254"/>
      <c r="L238" s="151" t="str">
        <f t="shared" si="4"/>
        <v/>
      </c>
    </row>
    <row r="239" spans="3:12">
      <c r="E239" s="152"/>
      <c r="F239" s="153"/>
      <c r="G239" s="112"/>
    </row>
    <row r="240" spans="3:12">
      <c r="F240" s="112"/>
      <c r="G240" s="112"/>
    </row>
    <row r="241" spans="3:7">
      <c r="C241" s="3" t="s">
        <v>2</v>
      </c>
      <c r="F241" s="112"/>
      <c r="G241" s="112"/>
    </row>
    <row r="242" spans="3:7" ht="25.2" customHeight="1">
      <c r="C242" s="255"/>
      <c r="D242" s="112" t="s">
        <v>3</v>
      </c>
      <c r="E242" s="3" t="s">
        <v>4</v>
      </c>
      <c r="F242" s="257"/>
      <c r="G242" s="112" t="s">
        <v>5</v>
      </c>
    </row>
    <row r="243" spans="3:7" ht="25.2" customHeight="1">
      <c r="C243" s="255"/>
      <c r="D243" s="112" t="s">
        <v>3</v>
      </c>
      <c r="E243" s="3" t="s">
        <v>4</v>
      </c>
      <c r="F243" s="257"/>
      <c r="G243" s="112" t="s">
        <v>5</v>
      </c>
    </row>
    <row r="244" spans="3:7" ht="25.2" customHeight="1">
      <c r="C244" s="255"/>
      <c r="D244" s="112" t="s">
        <v>3</v>
      </c>
      <c r="E244" s="3" t="s">
        <v>4</v>
      </c>
      <c r="F244" s="257"/>
      <c r="G244" s="112" t="s">
        <v>5</v>
      </c>
    </row>
    <row r="245" spans="3:7" ht="25.2" customHeight="1">
      <c r="C245" s="255"/>
      <c r="D245" s="112" t="s">
        <v>3</v>
      </c>
      <c r="E245" s="112" t="s">
        <v>4</v>
      </c>
      <c r="F245" s="257"/>
      <c r="G245" s="112" t="s">
        <v>5</v>
      </c>
    </row>
    <row r="246" spans="3:7" ht="25.2" customHeight="1">
      <c r="C246" s="256"/>
      <c r="D246" s="112" t="s">
        <v>3</v>
      </c>
      <c r="E246" s="112" t="s">
        <v>4</v>
      </c>
      <c r="F246" s="257"/>
      <c r="G246" s="112" t="s">
        <v>5</v>
      </c>
    </row>
    <row r="247" spans="3:7" ht="25.2" customHeight="1">
      <c r="C247" s="256"/>
      <c r="D247" s="112" t="s">
        <v>3</v>
      </c>
      <c r="E247" s="112" t="s">
        <v>4</v>
      </c>
      <c r="F247" s="257"/>
      <c r="G247" s="112" t="s">
        <v>5</v>
      </c>
    </row>
    <row r="248" spans="3:7" ht="25.2" customHeight="1">
      <c r="C248" s="255"/>
      <c r="D248" s="112" t="s">
        <v>3</v>
      </c>
      <c r="E248" s="112" t="s">
        <v>4</v>
      </c>
      <c r="F248" s="257"/>
      <c r="G248" s="112" t="s">
        <v>5</v>
      </c>
    </row>
    <row r="249" spans="3:7" ht="25.2" customHeight="1">
      <c r="C249" s="256"/>
      <c r="D249" s="112" t="s">
        <v>3</v>
      </c>
      <c r="E249" s="112" t="s">
        <v>4</v>
      </c>
      <c r="F249" s="257"/>
      <c r="G249" s="112" t="s">
        <v>5</v>
      </c>
    </row>
    <row r="250" spans="3:7" ht="25.2" customHeight="1">
      <c r="C250" s="255"/>
      <c r="D250" s="112" t="s">
        <v>3</v>
      </c>
      <c r="E250" s="3" t="s">
        <v>4</v>
      </c>
      <c r="F250" s="257"/>
      <c r="G250" s="112" t="s">
        <v>5</v>
      </c>
    </row>
    <row r="251" spans="3:7" ht="25.2" customHeight="1">
      <c r="C251" s="255"/>
      <c r="D251" s="112" t="s">
        <v>3</v>
      </c>
      <c r="E251" s="3" t="s">
        <v>4</v>
      </c>
      <c r="F251" s="257"/>
      <c r="G251" s="112" t="s">
        <v>5</v>
      </c>
    </row>
    <row r="252" spans="3:7" ht="25.2" customHeight="1">
      <c r="C252" s="255"/>
      <c r="D252" s="112" t="s">
        <v>3</v>
      </c>
      <c r="E252" s="112" t="s">
        <v>4</v>
      </c>
      <c r="F252" s="257"/>
      <c r="G252" s="112" t="s">
        <v>5</v>
      </c>
    </row>
    <row r="253" spans="3:7" ht="25.2" customHeight="1">
      <c r="C253" s="256"/>
      <c r="D253" s="112" t="s">
        <v>3</v>
      </c>
      <c r="E253" s="112" t="s">
        <v>4</v>
      </c>
      <c r="F253" s="257"/>
      <c r="G253" s="112" t="s">
        <v>5</v>
      </c>
    </row>
    <row r="254" spans="3:7" ht="25.2" customHeight="1">
      <c r="C254" s="256"/>
      <c r="D254" s="112" t="s">
        <v>3</v>
      </c>
      <c r="E254" s="112" t="s">
        <v>4</v>
      </c>
      <c r="F254" s="257"/>
      <c r="G254" s="112" t="s">
        <v>5</v>
      </c>
    </row>
    <row r="255" spans="3:7" ht="25.2" customHeight="1">
      <c r="C255" s="256"/>
      <c r="D255" s="112" t="s">
        <v>3</v>
      </c>
      <c r="E255" s="112" t="s">
        <v>4</v>
      </c>
      <c r="F255" s="257"/>
      <c r="G255" s="112" t="s">
        <v>5</v>
      </c>
    </row>
    <row r="256" spans="3:7" ht="25.2" customHeight="1">
      <c r="C256" s="256"/>
      <c r="D256" s="112" t="s">
        <v>3</v>
      </c>
      <c r="E256" s="112" t="s">
        <v>4</v>
      </c>
      <c r="F256" s="257"/>
      <c r="G256" s="112" t="s">
        <v>5</v>
      </c>
    </row>
    <row r="257" spans="3:7" ht="25.2" customHeight="1">
      <c r="C257" s="256"/>
      <c r="D257" s="112" t="s">
        <v>3</v>
      </c>
      <c r="E257" s="112" t="s">
        <v>4</v>
      </c>
      <c r="F257" s="257"/>
      <c r="G257" s="112" t="s">
        <v>5</v>
      </c>
    </row>
    <row r="258" spans="3:7" ht="25.2" customHeight="1">
      <c r="C258" s="256"/>
      <c r="D258" s="112" t="s">
        <v>3</v>
      </c>
      <c r="E258" s="112" t="s">
        <v>4</v>
      </c>
      <c r="F258" s="257"/>
      <c r="G258" s="112" t="s">
        <v>5</v>
      </c>
    </row>
    <row r="259" spans="3:7" ht="25.2" customHeight="1">
      <c r="C259" s="256"/>
      <c r="D259" s="112" t="s">
        <v>3</v>
      </c>
      <c r="E259" s="112" t="s">
        <v>4</v>
      </c>
      <c r="F259" s="257"/>
      <c r="G259" s="112" t="s">
        <v>5</v>
      </c>
    </row>
    <row r="260" spans="3:7" ht="25.05" customHeight="1">
      <c r="C260" s="255"/>
      <c r="D260" s="112" t="s">
        <v>3</v>
      </c>
      <c r="E260" s="112" t="s">
        <v>4</v>
      </c>
      <c r="F260" s="257"/>
      <c r="G260" s="112" t="s">
        <v>5</v>
      </c>
    </row>
    <row r="261" spans="3:7" ht="25.2" customHeight="1">
      <c r="C261" s="256"/>
      <c r="D261" s="112" t="s">
        <v>3</v>
      </c>
      <c r="E261" s="112" t="s">
        <v>4</v>
      </c>
      <c r="F261" s="257"/>
      <c r="G261" s="112" t="s">
        <v>5</v>
      </c>
    </row>
  </sheetData>
  <sheetProtection algorithmName="SHA-512" hashValue="Y2ujYCh1My1EUjoOnGH2+lp8KpfZNvNFGcIxtRV+tpmM8rH9ZGYJ76WCpDQF2KDrqcYCuHjuImUfioXeSWHjnA==" saltValue="un169r6p67VwfwgPWUF6zg==" spinCount="100000" sheet="1" objects="1" scenarios="1" selectLockedCells="1"/>
  <mergeCells count="57">
    <mergeCell ref="G56:H56"/>
    <mergeCell ref="G55:H55"/>
    <mergeCell ref="G45:H45"/>
    <mergeCell ref="G46:H46"/>
    <mergeCell ref="G47:H47"/>
    <mergeCell ref="G48:H48"/>
    <mergeCell ref="G54:H54"/>
    <mergeCell ref="G49:H49"/>
    <mergeCell ref="G50:H50"/>
    <mergeCell ref="G51:H51"/>
    <mergeCell ref="G52:H52"/>
    <mergeCell ref="G53:H53"/>
    <mergeCell ref="D136:F136"/>
    <mergeCell ref="G59:H59"/>
    <mergeCell ref="G61:H61"/>
    <mergeCell ref="G63:H63"/>
    <mergeCell ref="G64:H64"/>
    <mergeCell ref="G65:H65"/>
    <mergeCell ref="G66:H66"/>
    <mergeCell ref="K67:M67"/>
    <mergeCell ref="D134:F134"/>
    <mergeCell ref="G57:H57"/>
    <mergeCell ref="G58:H58"/>
    <mergeCell ref="G60:H60"/>
    <mergeCell ref="G62:H62"/>
    <mergeCell ref="C70:D70"/>
    <mergeCell ref="C71:D71"/>
    <mergeCell ref="B123:C123"/>
    <mergeCell ref="G37:H37"/>
    <mergeCell ref="G44:H44"/>
    <mergeCell ref="C5:C6"/>
    <mergeCell ref="D7:F7"/>
    <mergeCell ref="C30:C31"/>
    <mergeCell ref="D30:J30"/>
    <mergeCell ref="G31:H31"/>
    <mergeCell ref="G8:J8"/>
    <mergeCell ref="C11:C12"/>
    <mergeCell ref="D11:J11"/>
    <mergeCell ref="D26:F26"/>
    <mergeCell ref="D28:F28"/>
    <mergeCell ref="D8:F8"/>
    <mergeCell ref="B20:B22"/>
    <mergeCell ref="B57:B61"/>
    <mergeCell ref="E2:E3"/>
    <mergeCell ref="F2:J3"/>
    <mergeCell ref="G7:I7"/>
    <mergeCell ref="G43:H43"/>
    <mergeCell ref="G32:H32"/>
    <mergeCell ref="G38:H38"/>
    <mergeCell ref="G39:H39"/>
    <mergeCell ref="G40:H40"/>
    <mergeCell ref="G41:H41"/>
    <mergeCell ref="G42:H42"/>
    <mergeCell ref="G33:H33"/>
    <mergeCell ref="G34:H34"/>
    <mergeCell ref="G35:H35"/>
    <mergeCell ref="G36:H36"/>
  </mergeCells>
  <phoneticPr fontId="3"/>
  <conditionalFormatting sqref="B10:J19 C20:J22 B23:J56 C57:J61 B62:J261">
    <cfRule type="expression" dxfId="56" priority="1">
      <formula>AND(OR($E$6="✓", $F$6="✓", $G$6="✓"), $D$7="映像記録型ドライブレコーダーの取得")</formula>
    </cfRule>
  </conditionalFormatting>
  <conditionalFormatting sqref="C63">
    <cfRule type="expression" dxfId="55" priority="28">
      <formula>$C$63="NG"</formula>
    </cfRule>
  </conditionalFormatting>
  <conditionalFormatting sqref="C64">
    <cfRule type="expression" dxfId="54" priority="26">
      <formula>$C$64="NG"</formula>
    </cfRule>
  </conditionalFormatting>
  <conditionalFormatting sqref="C65">
    <cfRule type="expression" dxfId="53" priority="24">
      <formula>$C$65="NG"</formula>
    </cfRule>
  </conditionalFormatting>
  <conditionalFormatting sqref="C66">
    <cfRule type="expression" dxfId="52" priority="34">
      <formula>$C$66="NG"</formula>
    </cfRule>
  </conditionalFormatting>
  <conditionalFormatting sqref="C63:J63">
    <cfRule type="expression" dxfId="51" priority="16">
      <formula>AND($D$7="映像記録型ドライブレコーダーの取得",$D$7&lt;&gt;"")</formula>
    </cfRule>
  </conditionalFormatting>
  <conditionalFormatting sqref="C63:J64">
    <cfRule type="expression" dxfId="50" priority="14">
      <formula>AND($D$7="デジタル式運行記録計及び 映像記録型ドライブレコーダー一体型の取得",$D$7&lt;&gt;"")</formula>
    </cfRule>
  </conditionalFormatting>
  <conditionalFormatting sqref="C63:J65">
    <cfRule type="expression" dxfId="49" priority="12">
      <formula>AND($D$7="通信機能付デジタル式運行記録計及び 映像記録型ドライブレコーダー一体型の取得",$D$7&lt;&gt;"")</formula>
    </cfRule>
  </conditionalFormatting>
  <conditionalFormatting sqref="C64:J66">
    <cfRule type="expression" dxfId="48" priority="17">
      <formula>AND($D$7="デジタル式運行記録計の取得",$D$7&lt;&gt;"")</formula>
    </cfRule>
  </conditionalFormatting>
  <conditionalFormatting sqref="C65:J66">
    <cfRule type="expression" dxfId="47" priority="15">
      <formula>AND($D$7="映像記録型ドライブレコーダーの取得",$D$7&lt;&gt;"")</formula>
    </cfRule>
  </conditionalFormatting>
  <conditionalFormatting sqref="C66:J66">
    <cfRule type="expression" dxfId="46" priority="13">
      <formula>AND($D$7="デジタル式運行記録計及び 映像記録型ドライブレコーダー一体型の取得",$D$7&lt;&gt;"")</formula>
    </cfRule>
  </conditionalFormatting>
  <conditionalFormatting sqref="D32:D61">
    <cfRule type="expression" dxfId="45" priority="37">
      <formula>AND(D32&lt;&gt;"", ISNA(MATCH(D32, $D$13:$D$22, 0)))</formula>
    </cfRule>
  </conditionalFormatting>
  <conditionalFormatting sqref="D139:D238">
    <cfRule type="expression" dxfId="44" priority="2">
      <formula>OR($L139="台数不足", $L139="コード不一致", $L139="台数未入力")</formula>
    </cfRule>
  </conditionalFormatting>
  <conditionalFormatting sqref="F139:F238">
    <cfRule type="expression" dxfId="43" priority="35">
      <formula>AND($E139&gt;"", $E139&lt;&gt;"車載器")</formula>
    </cfRule>
  </conditionalFormatting>
  <conditionalFormatting sqref="G8:J8">
    <cfRule type="expression" dxfId="42" priority="45">
      <formula>AND(OR($E$6="✓", $F$6="✓", $G$6="✓"), $D$7="映像記録型ドライブレコーダーの取得")</formula>
    </cfRule>
  </conditionalFormatting>
  <conditionalFormatting sqref="I63">
    <cfRule type="expression" dxfId="41" priority="27">
      <formula>$C$63="NG"</formula>
    </cfRule>
  </conditionalFormatting>
  <conditionalFormatting sqref="I64">
    <cfRule type="expression" dxfId="40" priority="25">
      <formula>$C$64="NG"</formula>
    </cfRule>
  </conditionalFormatting>
  <conditionalFormatting sqref="I65">
    <cfRule type="expression" dxfId="39" priority="23">
      <formula>$C$65="NG"</formula>
    </cfRule>
  </conditionalFormatting>
  <conditionalFormatting sqref="I66">
    <cfRule type="expression" dxfId="38" priority="33">
      <formula>$C$66="NG"</formula>
    </cfRule>
  </conditionalFormatting>
  <dataValidations count="6">
    <dataValidation type="list" showInputMessage="1" showErrorMessage="1" sqref="D7:F7" xr:uid="{FA6EA549-F69A-4261-A292-C67620426C73}">
      <formula1>"デジタル式運行記録計の取得,映像記録型ドライブレコーダーの取得,デジタル式運行記録計及び 映像記録型ドライブレコーダー一体型の取得,通信機能付デジタル式運行記録計及び 映像記録型ドライブレコーダー一体型の取得,　"</formula1>
    </dataValidation>
    <dataValidation type="list" allowBlank="1" showInputMessage="1" showErrorMessage="1" sqref="D6:G6" xr:uid="{E09837D5-6397-483D-B9EB-59A1724D9C78}">
      <formula1>"✓,　"</formula1>
    </dataValidation>
    <dataValidation type="list" allowBlank="1" showInputMessage="1" showErrorMessage="1" sqref="D32:D61 D13:D22 D139:D238" xr:uid="{1A92BADA-B5D4-4BED-BAE6-7E2854B1199A}">
      <formula1>候補リスト</formula1>
    </dataValidation>
    <dataValidation type="whole" allowBlank="1" showInputMessage="1" showErrorMessage="1" sqref="J62:J66 I13:I22 I32:I66 J13:J19 J32:J56" xr:uid="{40B00246-979D-49BF-8B7E-F5099A7A6C9B}">
      <formula1>0</formula1>
      <formula2>2147483647</formula2>
    </dataValidation>
    <dataValidation type="list" allowBlank="1" showInputMessage="1" showErrorMessage="1" sqref="E32:E61" xr:uid="{C9C317E6-759F-44BC-A524-3F441EF91E9A}">
      <formula1>"車載器付属費用,事務所機器,事務所機器付属費用"</formula1>
    </dataValidation>
    <dataValidation type="whole" allowBlank="1" showInputMessage="1" showErrorMessage="1" sqref="J20:J22 J57:J61" xr:uid="{F6A60917-A433-4715-A501-EDED88F1D7A5}">
      <formula1>-10000000</formula1>
      <formula2>0</formula2>
    </dataValidation>
  </dataValidations>
  <pageMargins left="0.7" right="0.7" top="0.75" bottom="0.75" header="0.3" footer="0.3"/>
  <pageSetup paperSize="9" scale="2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78D2D-1EF7-4D5F-9E1A-431BFF7B3C5B}">
  <sheetPr>
    <pageSetUpPr fitToPage="1"/>
  </sheetPr>
  <dimension ref="B1:Y239"/>
  <sheetViews>
    <sheetView showGridLines="0" zoomScale="60" zoomScaleNormal="60" workbookViewId="0">
      <selection activeCell="D6" sqref="D6"/>
    </sheetView>
  </sheetViews>
  <sheetFormatPr defaultColWidth="8.59765625" defaultRowHeight="18"/>
  <cols>
    <col min="1" max="1" width="3.59765625" style="3" customWidth="1"/>
    <col min="2" max="2" width="6.69921875" style="3" customWidth="1"/>
    <col min="3" max="3" width="35.69921875" style="3" customWidth="1"/>
    <col min="4" max="10" width="30.69921875" style="3" customWidth="1"/>
    <col min="11" max="11" width="15.59765625" style="3" customWidth="1"/>
    <col min="12" max="12" width="15.59765625" style="3" hidden="1" customWidth="1"/>
    <col min="13" max="13" width="16.5" style="3" hidden="1" customWidth="1"/>
    <col min="14" max="16" width="8.59765625" style="3"/>
    <col min="17" max="17" width="13" style="3" customWidth="1"/>
    <col min="18" max="18" width="6.69921875" style="3" customWidth="1"/>
    <col min="19" max="19" width="27.8984375" style="3" customWidth="1"/>
    <col min="20" max="20" width="8.59765625" style="3"/>
    <col min="21" max="21" width="19.296875" style="3" customWidth="1"/>
    <col min="22" max="22" width="22.5" style="3" customWidth="1"/>
    <col min="23" max="24" width="8.59765625" style="3"/>
    <col min="25" max="25" width="9.8984375" style="3" customWidth="1"/>
    <col min="26" max="16384" width="8.59765625" style="3"/>
  </cols>
  <sheetData>
    <row r="1" spans="2:13" ht="27" thickBot="1">
      <c r="B1" s="1" t="s">
        <v>6</v>
      </c>
      <c r="C1" s="2"/>
      <c r="H1" s="13"/>
      <c r="I1" s="3" t="s">
        <v>21</v>
      </c>
      <c r="J1" s="259" t="s">
        <v>457</v>
      </c>
    </row>
    <row r="2" spans="2:13" ht="25.05" customHeight="1" thickTop="1">
      <c r="B2" s="4"/>
      <c r="C2" s="188" t="s">
        <v>428</v>
      </c>
      <c r="D2" s="5"/>
      <c r="E2" s="355" t="s">
        <v>22</v>
      </c>
      <c r="F2" s="357" t="s">
        <v>436</v>
      </c>
      <c r="G2" s="357"/>
      <c r="H2" s="357"/>
      <c r="I2" s="357"/>
      <c r="J2" s="358"/>
    </row>
    <row r="3" spans="2:13" ht="25.05" customHeight="1" thickBot="1">
      <c r="B3" s="6"/>
      <c r="C3" s="188" t="s">
        <v>420</v>
      </c>
      <c r="D3" s="5"/>
      <c r="E3" s="356"/>
      <c r="F3" s="359"/>
      <c r="G3" s="359"/>
      <c r="H3" s="359"/>
      <c r="I3" s="359"/>
      <c r="J3" s="360"/>
    </row>
    <row r="4" spans="2:13" ht="26.1" customHeight="1" thickTop="1" thickBot="1">
      <c r="B4" s="7" t="s">
        <v>23</v>
      </c>
      <c r="C4" s="7"/>
      <c r="D4" s="7"/>
    </row>
    <row r="5" spans="2:13" ht="26.1" customHeight="1">
      <c r="B5" s="7"/>
      <c r="C5" s="361" t="s">
        <v>16</v>
      </c>
      <c r="D5" s="8" t="s">
        <v>17</v>
      </c>
      <c r="E5" s="9" t="s">
        <v>18</v>
      </c>
      <c r="F5" s="10" t="s">
        <v>19</v>
      </c>
      <c r="G5" s="11" t="s">
        <v>20</v>
      </c>
    </row>
    <row r="6" spans="2:13" ht="34.35" customHeight="1" thickBot="1">
      <c r="B6" s="7"/>
      <c r="C6" s="362"/>
      <c r="D6" s="154" t="s">
        <v>455</v>
      </c>
      <c r="E6" s="155"/>
      <c r="F6" s="155"/>
      <c r="G6" s="156"/>
      <c r="H6" s="189"/>
    </row>
    <row r="7" spans="2:13" ht="35.4" customHeight="1" thickBot="1">
      <c r="B7" s="7"/>
      <c r="C7" s="12" t="s">
        <v>26</v>
      </c>
      <c r="D7" s="417"/>
      <c r="E7" s="418"/>
      <c r="F7" s="419"/>
      <c r="G7" s="366" t="s">
        <v>444</v>
      </c>
      <c r="H7" s="367"/>
      <c r="I7" s="367"/>
    </row>
    <row r="8" spans="2:13" ht="47.55" customHeight="1" thickTop="1" thickBot="1">
      <c r="B8" s="7"/>
      <c r="C8" s="190"/>
      <c r="D8" s="368" t="s">
        <v>437</v>
      </c>
      <c r="E8" s="369"/>
      <c r="F8" s="370"/>
      <c r="G8" s="371" t="str">
        <f>IF(AND(OR(E6="✓", F6="✓", G6="✓"), D7="映像記録型ドライブレコーダーの取得"), "⚠ 以下項目は入力できません", "")</f>
        <v/>
      </c>
      <c r="H8" s="371"/>
      <c r="I8" s="371"/>
      <c r="J8" s="371"/>
    </row>
    <row r="9" spans="2:13" ht="27.45" customHeight="1" thickTop="1">
      <c r="B9" s="7"/>
      <c r="C9" s="212"/>
      <c r="D9" s="213"/>
      <c r="E9" s="213"/>
      <c r="F9" s="213"/>
      <c r="G9" s="16"/>
      <c r="H9" s="16"/>
      <c r="I9" s="16"/>
      <c r="J9" s="16"/>
    </row>
    <row r="10" spans="2:13" ht="38.4" customHeight="1" thickBot="1">
      <c r="B10" s="7" t="s">
        <v>374</v>
      </c>
      <c r="D10" s="110"/>
      <c r="E10" s="111"/>
      <c r="F10" s="111"/>
      <c r="G10" s="112"/>
    </row>
    <row r="11" spans="2:13" ht="18.45" customHeight="1">
      <c r="C11" s="372" t="s">
        <v>9</v>
      </c>
      <c r="D11" s="350" t="s">
        <v>0</v>
      </c>
      <c r="E11" s="351"/>
      <c r="F11" s="351"/>
      <c r="G11" s="351"/>
      <c r="H11" s="351"/>
      <c r="I11" s="351"/>
      <c r="J11" s="352"/>
    </row>
    <row r="12" spans="2:13" ht="85.2" customHeight="1">
      <c r="C12" s="373"/>
      <c r="D12" s="113" t="s">
        <v>375</v>
      </c>
      <c r="E12" s="113" t="s">
        <v>376</v>
      </c>
      <c r="F12" s="113" t="s">
        <v>398</v>
      </c>
      <c r="G12" s="113" t="s">
        <v>377</v>
      </c>
      <c r="H12" s="113" t="s">
        <v>378</v>
      </c>
      <c r="I12" s="113" t="s">
        <v>15</v>
      </c>
      <c r="J12" s="114" t="s">
        <v>8</v>
      </c>
      <c r="K12" s="115"/>
      <c r="L12" s="116"/>
    </row>
    <row r="13" spans="2:13" ht="73.5" customHeight="1">
      <c r="C13" s="76" t="str">
        <f>IF($D13&lt;&gt;"",$I13*$J13,"")</f>
        <v/>
      </c>
      <c r="D13" s="157"/>
      <c r="E13" s="100" t="str">
        <f>IFERROR(VLOOKUP($D13, ALL!$A:$G, 2, FALSE), "")</f>
        <v/>
      </c>
      <c r="F13" s="100" t="str">
        <f>IFERROR(VLOOKUP($D13, ALL!$A:$G, 7, FALSE), "")</f>
        <v/>
      </c>
      <c r="G13" s="100" t="str">
        <f>IFERROR(VLOOKUP($D13, ALL!$A:$G, 3, FALSE), "")</f>
        <v/>
      </c>
      <c r="H13" s="100" t="str">
        <f>IFERROR(VLOOKUP($D13, ALL!$A:$G, 5, FALSE), "")</f>
        <v/>
      </c>
      <c r="I13" s="159"/>
      <c r="J13" s="160"/>
      <c r="L13" s="116"/>
      <c r="M13" s="110"/>
    </row>
    <row r="14" spans="2:13" ht="73.5" customHeight="1">
      <c r="C14" s="76" t="str">
        <f t="shared" ref="C14:C22" si="0">IF($D14&lt;&gt;"",$I14*$J14,"")</f>
        <v/>
      </c>
      <c r="D14" s="157"/>
      <c r="E14" s="100" t="str">
        <f>IFERROR(VLOOKUP($D14, ALL!$A:$G, 2, FALSE), "")</f>
        <v/>
      </c>
      <c r="F14" s="100" t="str">
        <f>IFERROR(VLOOKUP($D14, ALL!$A:$G, 7, FALSE), "")</f>
        <v/>
      </c>
      <c r="G14" s="100" t="str">
        <f>IFERROR(VLOOKUP($D14, ALL!$A:$G, 3, FALSE), "")</f>
        <v/>
      </c>
      <c r="H14" s="100" t="str">
        <f>IFERROR(VLOOKUP($D14, ALL!$A:$G, 5, FALSE), "")</f>
        <v/>
      </c>
      <c r="I14" s="159"/>
      <c r="J14" s="160"/>
    </row>
    <row r="15" spans="2:13" ht="73.5" customHeight="1">
      <c r="C15" s="76" t="str">
        <f t="shared" si="0"/>
        <v/>
      </c>
      <c r="D15" s="158"/>
      <c r="E15" s="100" t="str">
        <f>IFERROR(VLOOKUP($D15, ALL!$A:$G, 2, FALSE), "")</f>
        <v/>
      </c>
      <c r="F15" s="100" t="str">
        <f>IFERROR(VLOOKUP($D15, ALL!$A:$G, 7, FALSE), "")</f>
        <v/>
      </c>
      <c r="G15" s="100" t="str">
        <f>IFERROR(VLOOKUP($D15, ALL!$A:$G, 3, FALSE), "")</f>
        <v/>
      </c>
      <c r="H15" s="100" t="str">
        <f>IFERROR(VLOOKUP($D15, ALL!$A:$G, 5, FALSE), "")</f>
        <v/>
      </c>
      <c r="I15" s="159"/>
      <c r="J15" s="160"/>
    </row>
    <row r="16" spans="2:13" ht="73.5" customHeight="1">
      <c r="C16" s="76" t="str">
        <f t="shared" si="0"/>
        <v/>
      </c>
      <c r="D16" s="157"/>
      <c r="E16" s="100" t="str">
        <f>IFERROR(VLOOKUP($D16, ALL!$A:$G, 2, FALSE), "")</f>
        <v/>
      </c>
      <c r="F16" s="100" t="str">
        <f>IFERROR(VLOOKUP($D16, ALL!$A:$G, 7, FALSE), "")</f>
        <v/>
      </c>
      <c r="G16" s="100" t="str">
        <f>IFERROR(VLOOKUP($D16, ALL!$A:$G, 3, FALSE), "")</f>
        <v/>
      </c>
      <c r="H16" s="100" t="str">
        <f>IFERROR(VLOOKUP($D16, ALL!$A:$G, 5, FALSE), "")</f>
        <v/>
      </c>
      <c r="I16" s="159"/>
      <c r="J16" s="160"/>
    </row>
    <row r="17" spans="2:18" ht="73.5" customHeight="1">
      <c r="C17" s="76" t="str">
        <f t="shared" si="0"/>
        <v/>
      </c>
      <c r="D17" s="157"/>
      <c r="E17" s="100" t="str">
        <f>IFERROR(VLOOKUP($D17, ALL!$A:$G, 2, FALSE), "")</f>
        <v/>
      </c>
      <c r="F17" s="100" t="str">
        <f>IFERROR(VLOOKUP($D17, ALL!$A:$G, 7, FALSE), "")</f>
        <v/>
      </c>
      <c r="G17" s="100" t="str">
        <f>IFERROR(VLOOKUP($D17, ALL!$A:$G, 3, FALSE), "")</f>
        <v/>
      </c>
      <c r="H17" s="100" t="str">
        <f>IFERROR(VLOOKUP($D17, ALL!$A:$G, 5, FALSE), "")</f>
        <v/>
      </c>
      <c r="I17" s="159"/>
      <c r="J17" s="160"/>
    </row>
    <row r="18" spans="2:18" ht="73.5" customHeight="1">
      <c r="C18" s="76" t="str">
        <f t="shared" si="0"/>
        <v/>
      </c>
      <c r="D18" s="158"/>
      <c r="E18" s="100" t="str">
        <f>IFERROR(VLOOKUP($D18, ALL!$A:$G, 2, FALSE), "")</f>
        <v/>
      </c>
      <c r="F18" s="100" t="str">
        <f>IFERROR(VLOOKUP($D18, ALL!$A:$G, 7, FALSE), "")</f>
        <v/>
      </c>
      <c r="G18" s="100" t="str">
        <f>IFERROR(VLOOKUP($D18, ALL!$A:$G, 3, FALSE), "")</f>
        <v/>
      </c>
      <c r="H18" s="100" t="str">
        <f>IFERROR(VLOOKUP($D18, ALL!$A:$G, 5, FALSE), "")</f>
        <v/>
      </c>
      <c r="I18" s="159"/>
      <c r="J18" s="160"/>
      <c r="R18" s="13"/>
    </row>
    <row r="19" spans="2:18" ht="73.5" customHeight="1" thickBot="1">
      <c r="C19" s="260" t="str">
        <f t="shared" si="0"/>
        <v/>
      </c>
      <c r="D19" s="292"/>
      <c r="E19" s="262" t="str">
        <f>IFERROR(VLOOKUP($D19, ALL!$A:$G, 2, FALSE), "")</f>
        <v/>
      </c>
      <c r="F19" s="262" t="str">
        <f>IFERROR(VLOOKUP($D19, ALL!$A:$G, 7, FALSE), "")</f>
        <v/>
      </c>
      <c r="G19" s="262" t="str">
        <f>IFERROR(VLOOKUP($D19, ALL!$A:$G, 3, FALSE), "")</f>
        <v/>
      </c>
      <c r="H19" s="262" t="str">
        <f>IFERROR(VLOOKUP($D19, ALL!$A:$G, 5, FALSE), "")</f>
        <v/>
      </c>
      <c r="I19" s="163"/>
      <c r="J19" s="164"/>
      <c r="R19" s="13"/>
    </row>
    <row r="20" spans="2:18" ht="73.5" customHeight="1" thickTop="1">
      <c r="B20" s="403" t="s">
        <v>459</v>
      </c>
      <c r="C20" s="268" t="str">
        <f t="shared" si="0"/>
        <v/>
      </c>
      <c r="D20" s="293"/>
      <c r="E20" s="270" t="str">
        <f>IFERROR(VLOOKUP($D20, ALL!$A:$G, 2, FALSE), "")</f>
        <v/>
      </c>
      <c r="F20" s="270" t="str">
        <f>IFERROR(VLOOKUP($D20, ALL!$A:$G, 7, FALSE), "")</f>
        <v/>
      </c>
      <c r="G20" s="270" t="str">
        <f>IFERROR(VLOOKUP($D20, ALL!$A:$G, 3, FALSE), "")</f>
        <v/>
      </c>
      <c r="H20" s="270" t="str">
        <f>IFERROR(VLOOKUP($D20, ALL!$A:$G, 5, FALSE), "")</f>
        <v/>
      </c>
      <c r="I20" s="294"/>
      <c r="J20" s="295"/>
      <c r="L20" s="179" t="s">
        <v>403</v>
      </c>
      <c r="M20" s="151" cm="1">
        <f t="array" ref="M20">SUMPRODUCT(
 ($E$13:$E$19="車載器") *
 ($F$13:$F$19="デジタル式運行記録計") *
 ISNUMBER($I$13:$I$19) *
 $I$13:$I$19
)</f>
        <v>0</v>
      </c>
      <c r="R20" s="13"/>
    </row>
    <row r="21" spans="2:18" ht="73.5" customHeight="1">
      <c r="B21" s="404"/>
      <c r="C21" s="273" t="str">
        <f t="shared" si="0"/>
        <v/>
      </c>
      <c r="D21" s="158"/>
      <c r="E21" s="100" t="str">
        <f>IFERROR(VLOOKUP($D21, ALL!$A:$G, 2, FALSE), "")</f>
        <v/>
      </c>
      <c r="F21" s="100" t="str">
        <f>IFERROR(VLOOKUP($D21, ALL!$A:$G, 7, FALSE), "")</f>
        <v/>
      </c>
      <c r="G21" s="100" t="str">
        <f>IFERROR(VLOOKUP($D21, ALL!$A:$G, 3, FALSE), "")</f>
        <v/>
      </c>
      <c r="H21" s="100" t="str">
        <f>IFERROR(VLOOKUP($D21, ALL!$A:$G, 5, FALSE), "")</f>
        <v/>
      </c>
      <c r="I21" s="159"/>
      <c r="J21" s="296"/>
      <c r="L21" s="180" t="s">
        <v>404</v>
      </c>
      <c r="M21" s="151" cm="1">
        <f t="array" ref="M21">SUMPRODUCT(
 ($E$13:$E$19="車載器") *
 ($F$13:$F$19="映像記録型ドライブレコーダー") *
 ISNUMBER($I$13:$I$19) *
 $I$13:$I$19
)</f>
        <v>0</v>
      </c>
      <c r="R21" s="13"/>
    </row>
    <row r="22" spans="2:18" ht="73.5" customHeight="1" thickBot="1">
      <c r="B22" s="405"/>
      <c r="C22" s="275" t="str">
        <f t="shared" si="0"/>
        <v/>
      </c>
      <c r="D22" s="297"/>
      <c r="E22" s="277" t="str">
        <f>IFERROR(VLOOKUP($D22, ALL!$A:$G, 2, FALSE), "")</f>
        <v/>
      </c>
      <c r="F22" s="277" t="str">
        <f>IFERROR(VLOOKUP($D22, ALL!$A:$G, 7, FALSE), "")</f>
        <v/>
      </c>
      <c r="G22" s="277" t="str">
        <f>IFERROR(VLOOKUP($D22, ALL!$A:$G, 3, FALSE), "")</f>
        <v/>
      </c>
      <c r="H22" s="277" t="str">
        <f>IFERROR(VLOOKUP($D22, ALL!$A:$G, 5, FALSE), "")</f>
        <v/>
      </c>
      <c r="I22" s="298"/>
      <c r="J22" s="299"/>
      <c r="L22" s="180" t="s">
        <v>405</v>
      </c>
      <c r="M22" s="151" cm="1">
        <f t="array" ref="M22">SUMPRODUCT(
 ($E$13:$E$19="車載器") *
 ($F$13:$F$19="一体型") *
 ISNUMBER($I$13:$I$19) *
 $I$13:$I$19 * 2
)</f>
        <v>0</v>
      </c>
    </row>
    <row r="23" spans="2:18" ht="73.5" customHeight="1" thickTop="1" thickBot="1">
      <c r="B23" s="7" t="s">
        <v>7</v>
      </c>
      <c r="C23" s="263">
        <f>SUM(C13:C22)</f>
        <v>0</v>
      </c>
      <c r="D23" s="264"/>
      <c r="E23" s="265"/>
      <c r="F23" s="265"/>
      <c r="G23" s="264"/>
      <c r="H23" s="266"/>
      <c r="I23" s="267"/>
      <c r="J23" s="267"/>
      <c r="L23" s="179" t="s">
        <v>406</v>
      </c>
      <c r="M23" s="151" cm="1">
        <f t="array" ref="M23">SUMPRODUCT(
 ($E$13:$E$19="車載器") *
 ($F$13:$F$19="通信機能付き一体型") *
 ISNUMBER($I$13:$I$19) *
 $I$13:$I$19 * 2
)</f>
        <v>0</v>
      </c>
    </row>
    <row r="24" spans="2:18" ht="30" customHeight="1">
      <c r="C24" s="77"/>
      <c r="D24" s="117"/>
      <c r="E24" s="118"/>
      <c r="F24" s="119"/>
      <c r="G24" s="120"/>
      <c r="H24" s="121"/>
      <c r="I24" s="121"/>
    </row>
    <row r="25" spans="2:18" ht="30" customHeight="1" thickBot="1">
      <c r="B25" s="122" t="s">
        <v>379</v>
      </c>
      <c r="C25" s="78"/>
      <c r="D25" s="123"/>
      <c r="E25" s="124"/>
      <c r="F25" s="125"/>
      <c r="G25" s="126"/>
      <c r="H25" s="127"/>
      <c r="I25" s="127"/>
    </row>
    <row r="26" spans="2:18" ht="30" customHeight="1" thickBot="1">
      <c r="C26" s="128" t="s">
        <v>380</v>
      </c>
      <c r="D26" s="375" t="str">
        <f>IF(D7="","",D7)</f>
        <v/>
      </c>
      <c r="E26" s="376"/>
      <c r="F26" s="376"/>
      <c r="G26" s="129"/>
      <c r="H26" s="127"/>
      <c r="I26" s="127"/>
    </row>
    <row r="27" spans="2:18" ht="30" customHeight="1" thickBot="1">
      <c r="C27" s="130" t="s">
        <v>381</v>
      </c>
      <c r="E27" s="131"/>
      <c r="F27" s="131"/>
      <c r="G27" s="126"/>
      <c r="H27" s="127"/>
      <c r="I27" s="127"/>
    </row>
    <row r="28" spans="2:18" ht="30" customHeight="1" thickBot="1">
      <c r="C28" s="132" t="s">
        <v>382</v>
      </c>
      <c r="D28" s="377" t="str" cm="1">
        <f t="array" ref="D28">IF(COUNTA($D$32:$D$61)=0,
    "",
    IF(
        SUMPRODUCT(
            (--($D$32:$D$61&lt;&gt;"")) /
            IF($D$32:$D$61&lt;&gt;"", COUNTIF($D$32:$D$61, $D$32:$D$61), 1)
            *
            (--(COUNTIF($D$13:$D$22, $D$32:$D$61)=0))
        ) = 0,
        "OK",
        "２-1．補助対象経費で選択した「機器コード番号」と異なります。"
    )
)</f>
        <v/>
      </c>
      <c r="E28" s="378"/>
      <c r="F28" s="379"/>
      <c r="I28" s="127"/>
    </row>
    <row r="29" spans="2:18" ht="30" customHeight="1" thickBot="1">
      <c r="B29" s="122"/>
      <c r="C29" s="79"/>
      <c r="D29" s="130"/>
      <c r="E29" s="133"/>
      <c r="F29" s="134"/>
      <c r="G29" s="126"/>
      <c r="H29" s="127"/>
      <c r="I29" s="127"/>
    </row>
    <row r="30" spans="2:18" ht="18.45" customHeight="1">
      <c r="C30" s="382" t="s">
        <v>9</v>
      </c>
      <c r="D30" s="350" t="s">
        <v>383</v>
      </c>
      <c r="E30" s="351"/>
      <c r="F30" s="351"/>
      <c r="G30" s="351"/>
      <c r="H30" s="351"/>
      <c r="I30" s="351"/>
      <c r="J30" s="352"/>
    </row>
    <row r="31" spans="2:18" ht="93" customHeight="1">
      <c r="C31" s="383"/>
      <c r="D31" s="205" t="s">
        <v>438</v>
      </c>
      <c r="E31" s="205" t="s">
        <v>445</v>
      </c>
      <c r="F31" s="174" t="s">
        <v>398</v>
      </c>
      <c r="G31" s="353" t="s">
        <v>439</v>
      </c>
      <c r="H31" s="354"/>
      <c r="I31" s="171" t="s">
        <v>419</v>
      </c>
      <c r="J31" s="114" t="s">
        <v>8</v>
      </c>
      <c r="K31" s="116"/>
      <c r="L31" s="116"/>
    </row>
    <row r="32" spans="2:18" ht="30" customHeight="1">
      <c r="C32" s="76" t="str">
        <f t="shared" ref="C32:C61" si="1">IF($D32&lt;&gt;"",$I32*$J32,"")</f>
        <v/>
      </c>
      <c r="D32" s="172"/>
      <c r="E32" s="258"/>
      <c r="F32" s="173" t="str">
        <f>IFERROR(VLOOKUP($D32, ALL!$A:$G, 7, FALSE), "")</f>
        <v/>
      </c>
      <c r="G32" s="420"/>
      <c r="H32" s="421"/>
      <c r="I32" s="159"/>
      <c r="J32" s="160"/>
    </row>
    <row r="33" spans="3:10" ht="30" customHeight="1">
      <c r="C33" s="76" t="str">
        <f>IF($D33&lt;&gt;"",$I33*$J33,"")</f>
        <v/>
      </c>
      <c r="D33" s="170"/>
      <c r="E33" s="258"/>
      <c r="F33" s="173" t="str">
        <f>IFERROR(VLOOKUP($D33, ALL!$A:$G, 7, FALSE), "")</f>
        <v/>
      </c>
      <c r="G33" s="420"/>
      <c r="H33" s="421"/>
      <c r="I33" s="159"/>
      <c r="J33" s="160"/>
    </row>
    <row r="34" spans="3:10" ht="30" customHeight="1">
      <c r="C34" s="76" t="str">
        <f t="shared" si="1"/>
        <v/>
      </c>
      <c r="D34" s="170"/>
      <c r="E34" s="258"/>
      <c r="F34" s="173" t="str">
        <f>IFERROR(VLOOKUP($D34, ALL!$A:$G, 7, FALSE), "")</f>
        <v/>
      </c>
      <c r="G34" s="420"/>
      <c r="H34" s="421"/>
      <c r="I34" s="159"/>
      <c r="J34" s="160"/>
    </row>
    <row r="35" spans="3:10" ht="30" customHeight="1">
      <c r="C35" s="76" t="str">
        <f t="shared" si="1"/>
        <v/>
      </c>
      <c r="D35" s="172"/>
      <c r="E35" s="258"/>
      <c r="F35" s="173" t="str">
        <f>IFERROR(VLOOKUP($D35, ALL!$A:$G, 7, FALSE), "")</f>
        <v/>
      </c>
      <c r="G35" s="420"/>
      <c r="H35" s="421"/>
      <c r="I35" s="159"/>
      <c r="J35" s="160"/>
    </row>
    <row r="36" spans="3:10" ht="30" customHeight="1">
      <c r="C36" s="76" t="str">
        <f t="shared" si="1"/>
        <v/>
      </c>
      <c r="D36" s="172"/>
      <c r="E36" s="258"/>
      <c r="F36" s="173" t="str">
        <f>IFERROR(VLOOKUP($D36, ALL!$A:$G, 7, FALSE), "")</f>
        <v/>
      </c>
      <c r="G36" s="420"/>
      <c r="H36" s="421"/>
      <c r="I36" s="159"/>
      <c r="J36" s="160"/>
    </row>
    <row r="37" spans="3:10" ht="30" customHeight="1">
      <c r="C37" s="76" t="str">
        <f t="shared" si="1"/>
        <v/>
      </c>
      <c r="D37" s="170"/>
      <c r="E37" s="258"/>
      <c r="F37" s="173" t="str">
        <f>IFERROR(VLOOKUP($D37, ALL!$A:$G, 7, FALSE), "")</f>
        <v/>
      </c>
      <c r="G37" s="420"/>
      <c r="H37" s="421"/>
      <c r="I37" s="159"/>
      <c r="J37" s="160"/>
    </row>
    <row r="38" spans="3:10" ht="30" customHeight="1">
      <c r="C38" s="76" t="str">
        <f t="shared" si="1"/>
        <v/>
      </c>
      <c r="D38" s="170"/>
      <c r="E38" s="258"/>
      <c r="F38" s="173" t="str">
        <f>IFERROR(VLOOKUP($D38, ALL!$A:$G, 7, FALSE), "")</f>
        <v/>
      </c>
      <c r="G38" s="420"/>
      <c r="H38" s="421"/>
      <c r="I38" s="159"/>
      <c r="J38" s="160"/>
    </row>
    <row r="39" spans="3:10" ht="30" customHeight="1">
      <c r="C39" s="76" t="str">
        <f t="shared" si="1"/>
        <v/>
      </c>
      <c r="D39" s="172"/>
      <c r="E39" s="258"/>
      <c r="F39" s="173" t="str">
        <f>IFERROR(VLOOKUP($D39, ALL!$A:$G, 7, FALSE), "")</f>
        <v/>
      </c>
      <c r="G39" s="420"/>
      <c r="H39" s="421"/>
      <c r="I39" s="159"/>
      <c r="J39" s="160"/>
    </row>
    <row r="40" spans="3:10" ht="30" customHeight="1">
      <c r="C40" s="76" t="str">
        <f t="shared" si="1"/>
        <v/>
      </c>
      <c r="D40" s="172"/>
      <c r="E40" s="258"/>
      <c r="F40" s="173" t="str">
        <f>IFERROR(VLOOKUP($D40, ALL!$A:$G, 7, FALSE), "")</f>
        <v/>
      </c>
      <c r="G40" s="420"/>
      <c r="H40" s="421"/>
      <c r="I40" s="159"/>
      <c r="J40" s="160"/>
    </row>
    <row r="41" spans="3:10" ht="30" customHeight="1">
      <c r="C41" s="76" t="str">
        <f t="shared" si="1"/>
        <v/>
      </c>
      <c r="D41" s="170"/>
      <c r="E41" s="258"/>
      <c r="F41" s="173" t="str">
        <f>IFERROR(VLOOKUP($D41, ALL!$A:$G, 7, FALSE), "")</f>
        <v/>
      </c>
      <c r="G41" s="420"/>
      <c r="H41" s="421"/>
      <c r="I41" s="159"/>
      <c r="J41" s="160"/>
    </row>
    <row r="42" spans="3:10" ht="30" customHeight="1">
      <c r="C42" s="76" t="str">
        <f t="shared" si="1"/>
        <v/>
      </c>
      <c r="D42" s="170"/>
      <c r="E42" s="258"/>
      <c r="F42" s="173" t="str">
        <f>IFERROR(VLOOKUP($D42, ALL!$A:$G, 7, FALSE), "")</f>
        <v/>
      </c>
      <c r="G42" s="420"/>
      <c r="H42" s="421"/>
      <c r="I42" s="159"/>
      <c r="J42" s="160"/>
    </row>
    <row r="43" spans="3:10" ht="30" customHeight="1">
      <c r="C43" s="76" t="str">
        <f t="shared" si="1"/>
        <v/>
      </c>
      <c r="D43" s="172"/>
      <c r="E43" s="258"/>
      <c r="F43" s="173" t="str">
        <f>IFERROR(VLOOKUP($D43, ALL!$A:$G, 7, FALSE), "")</f>
        <v/>
      </c>
      <c r="G43" s="420"/>
      <c r="H43" s="421"/>
      <c r="I43" s="159"/>
      <c r="J43" s="160"/>
    </row>
    <row r="44" spans="3:10" ht="30" customHeight="1">
      <c r="C44" s="76" t="str">
        <f t="shared" si="1"/>
        <v/>
      </c>
      <c r="D44" s="172"/>
      <c r="E44" s="258"/>
      <c r="F44" s="173" t="str">
        <f>IFERROR(VLOOKUP($D44, ALL!$A:$G, 7, FALSE), "")</f>
        <v/>
      </c>
      <c r="G44" s="420"/>
      <c r="H44" s="421"/>
      <c r="I44" s="159"/>
      <c r="J44" s="160"/>
    </row>
    <row r="45" spans="3:10" ht="30" customHeight="1">
      <c r="C45" s="76" t="str">
        <f t="shared" si="1"/>
        <v/>
      </c>
      <c r="D45" s="170"/>
      <c r="E45" s="258"/>
      <c r="F45" s="173" t="str">
        <f>IFERROR(VLOOKUP($D45, ALL!$A:$G, 7, FALSE), "")</f>
        <v/>
      </c>
      <c r="G45" s="420"/>
      <c r="H45" s="421"/>
      <c r="I45" s="159"/>
      <c r="J45" s="160"/>
    </row>
    <row r="46" spans="3:10" ht="30" customHeight="1">
      <c r="C46" s="76" t="str">
        <f t="shared" si="1"/>
        <v/>
      </c>
      <c r="D46" s="170"/>
      <c r="E46" s="258"/>
      <c r="F46" s="173" t="str">
        <f>IFERROR(VLOOKUP($D46, ALL!$A:$G, 7, FALSE), "")</f>
        <v/>
      </c>
      <c r="G46" s="420"/>
      <c r="H46" s="421"/>
      <c r="I46" s="159"/>
      <c r="J46" s="160"/>
    </row>
    <row r="47" spans="3:10" ht="30" customHeight="1">
      <c r="C47" s="76" t="str">
        <f t="shared" si="1"/>
        <v/>
      </c>
      <c r="D47" s="172"/>
      <c r="E47" s="258"/>
      <c r="F47" s="173" t="str">
        <f>IFERROR(VLOOKUP($D47, ALL!$A:$G, 7, FALSE), "")</f>
        <v/>
      </c>
      <c r="G47" s="420"/>
      <c r="H47" s="421"/>
      <c r="I47" s="159"/>
      <c r="J47" s="160"/>
    </row>
    <row r="48" spans="3:10" ht="30" customHeight="1">
      <c r="C48" s="76" t="str">
        <f t="shared" si="1"/>
        <v/>
      </c>
      <c r="D48" s="172"/>
      <c r="E48" s="258"/>
      <c r="F48" s="173" t="str">
        <f>IFERROR(VLOOKUP($D48, ALL!$A:$G, 7, FALSE), "")</f>
        <v/>
      </c>
      <c r="G48" s="420"/>
      <c r="H48" s="421"/>
      <c r="I48" s="159"/>
      <c r="J48" s="160"/>
    </row>
    <row r="49" spans="2:12" ht="30" customHeight="1">
      <c r="C49" s="76" t="str">
        <f t="shared" si="1"/>
        <v/>
      </c>
      <c r="D49" s="170"/>
      <c r="E49" s="258"/>
      <c r="F49" s="173" t="str">
        <f>IFERROR(VLOOKUP($D49, ALL!$A:$G, 7, FALSE), "")</f>
        <v/>
      </c>
      <c r="G49" s="420"/>
      <c r="H49" s="421"/>
      <c r="I49" s="159"/>
      <c r="J49" s="160"/>
    </row>
    <row r="50" spans="2:12" ht="30" customHeight="1">
      <c r="C50" s="76" t="str">
        <f t="shared" si="1"/>
        <v/>
      </c>
      <c r="D50" s="170"/>
      <c r="E50" s="258"/>
      <c r="F50" s="173" t="str">
        <f>IFERROR(VLOOKUP($D50, ALL!$A:$G, 7, FALSE), "")</f>
        <v/>
      </c>
      <c r="G50" s="420"/>
      <c r="H50" s="421"/>
      <c r="I50" s="159"/>
      <c r="J50" s="160"/>
    </row>
    <row r="51" spans="2:12" ht="30" customHeight="1">
      <c r="C51" s="76" t="str">
        <f t="shared" si="1"/>
        <v/>
      </c>
      <c r="D51" s="172"/>
      <c r="E51" s="258"/>
      <c r="F51" s="173" t="str">
        <f>IFERROR(VLOOKUP($D51, ALL!$A:$G, 7, FALSE), "")</f>
        <v/>
      </c>
      <c r="G51" s="420"/>
      <c r="H51" s="421"/>
      <c r="I51" s="159"/>
      <c r="J51" s="160"/>
    </row>
    <row r="52" spans="2:12" ht="30" customHeight="1">
      <c r="C52" s="76" t="str">
        <f t="shared" si="1"/>
        <v/>
      </c>
      <c r="D52" s="172"/>
      <c r="E52" s="258"/>
      <c r="F52" s="173" t="str">
        <f>IFERROR(VLOOKUP($D52, ALL!$A:$G, 7, FALSE), "")</f>
        <v/>
      </c>
      <c r="G52" s="420"/>
      <c r="H52" s="421"/>
      <c r="I52" s="159"/>
      <c r="J52" s="160"/>
    </row>
    <row r="53" spans="2:12" ht="30" customHeight="1">
      <c r="C53" s="76" t="str">
        <f t="shared" si="1"/>
        <v/>
      </c>
      <c r="D53" s="170"/>
      <c r="E53" s="258"/>
      <c r="F53" s="173" t="str">
        <f>IFERROR(VLOOKUP($D53, ALL!$A:$G, 7, FALSE), "")</f>
        <v/>
      </c>
      <c r="G53" s="420"/>
      <c r="H53" s="421"/>
      <c r="I53" s="159"/>
      <c r="J53" s="160"/>
    </row>
    <row r="54" spans="2:12" ht="30" customHeight="1">
      <c r="C54" s="76" t="str">
        <f t="shared" si="1"/>
        <v/>
      </c>
      <c r="D54" s="170"/>
      <c r="E54" s="258"/>
      <c r="F54" s="173" t="str">
        <f>IFERROR(VLOOKUP($D54, ALL!$A:$G, 7, FALSE), "")</f>
        <v/>
      </c>
      <c r="G54" s="420"/>
      <c r="H54" s="421"/>
      <c r="I54" s="159"/>
      <c r="J54" s="160"/>
    </row>
    <row r="55" spans="2:12" ht="30" customHeight="1">
      <c r="C55" s="76" t="str">
        <f t="shared" si="1"/>
        <v/>
      </c>
      <c r="D55" s="172"/>
      <c r="E55" s="258"/>
      <c r="F55" s="173" t="str">
        <f>IFERROR(VLOOKUP($D55, ALL!$A:$G, 7, FALSE), "")</f>
        <v/>
      </c>
      <c r="G55" s="420"/>
      <c r="H55" s="421"/>
      <c r="I55" s="159"/>
      <c r="J55" s="160"/>
    </row>
    <row r="56" spans="2:12" ht="30" customHeight="1" thickBot="1">
      <c r="C56" s="260" t="str">
        <f t="shared" si="1"/>
        <v/>
      </c>
      <c r="D56" s="300"/>
      <c r="E56" s="301"/>
      <c r="F56" s="282" t="str">
        <f>IFERROR(VLOOKUP($D56, ALL!$A:$G, 7, FALSE), "")</f>
        <v/>
      </c>
      <c r="G56" s="422"/>
      <c r="H56" s="423"/>
      <c r="I56" s="161"/>
      <c r="J56" s="162"/>
    </row>
    <row r="57" spans="2:12" ht="30" customHeight="1" thickTop="1">
      <c r="B57" s="403" t="s">
        <v>459</v>
      </c>
      <c r="C57" s="268" t="str">
        <f t="shared" si="1"/>
        <v/>
      </c>
      <c r="D57" s="304"/>
      <c r="E57" s="305"/>
      <c r="F57" s="270" t="str">
        <f>IFERROR(VLOOKUP($D57, ALL!$A:$G, 7, FALSE), "")</f>
        <v/>
      </c>
      <c r="G57" s="424"/>
      <c r="H57" s="425"/>
      <c r="I57" s="294"/>
      <c r="J57" s="295"/>
    </row>
    <row r="58" spans="2:12" ht="30" customHeight="1">
      <c r="B58" s="404"/>
      <c r="C58" s="273" t="str">
        <f t="shared" si="1"/>
        <v/>
      </c>
      <c r="D58" s="170"/>
      <c r="E58" s="258"/>
      <c r="F58" s="173" t="str">
        <f>IFERROR(VLOOKUP($D58, ALL!$A:$G, 7, FALSE), "")</f>
        <v/>
      </c>
      <c r="G58" s="420"/>
      <c r="H58" s="421"/>
      <c r="I58" s="159"/>
      <c r="J58" s="296"/>
    </row>
    <row r="59" spans="2:12" ht="30" customHeight="1">
      <c r="B59" s="404"/>
      <c r="C59" s="273" t="str">
        <f t="shared" si="1"/>
        <v/>
      </c>
      <c r="D59" s="172"/>
      <c r="E59" s="258"/>
      <c r="F59" s="173" t="str">
        <f>IFERROR(VLOOKUP($D59, ALL!$A:$G, 7, FALSE), "")</f>
        <v/>
      </c>
      <c r="G59" s="420"/>
      <c r="H59" s="421"/>
      <c r="I59" s="159"/>
      <c r="J59" s="296"/>
    </row>
    <row r="60" spans="2:12" ht="30" customHeight="1">
      <c r="B60" s="404"/>
      <c r="C60" s="273" t="str">
        <f t="shared" si="1"/>
        <v/>
      </c>
      <c r="D60" s="170"/>
      <c r="E60" s="258"/>
      <c r="F60" s="173" t="str">
        <f>IFERROR(VLOOKUP($D60, ALL!$A:$G, 7, FALSE), "")</f>
        <v/>
      </c>
      <c r="G60" s="420"/>
      <c r="H60" s="421"/>
      <c r="I60" s="159"/>
      <c r="J60" s="296"/>
    </row>
    <row r="61" spans="2:12" ht="30" customHeight="1" thickBot="1">
      <c r="B61" s="405"/>
      <c r="C61" s="275" t="str">
        <f t="shared" si="1"/>
        <v/>
      </c>
      <c r="D61" s="306"/>
      <c r="E61" s="307"/>
      <c r="F61" s="291" t="str">
        <f>IFERROR(VLOOKUP($D61, ALL!$A:$G, 7, FALSE), "")</f>
        <v/>
      </c>
      <c r="G61" s="426"/>
      <c r="H61" s="427"/>
      <c r="I61" s="298"/>
      <c r="J61" s="299"/>
    </row>
    <row r="62" spans="2:12" ht="61.8" hidden="1" customHeight="1">
      <c r="C62" s="283"/>
      <c r="D62" s="284" t="s">
        <v>421</v>
      </c>
      <c r="E62" s="198" t="s">
        <v>434</v>
      </c>
      <c r="F62" s="198" t="s">
        <v>433</v>
      </c>
      <c r="G62" s="392" t="s">
        <v>435</v>
      </c>
      <c r="H62" s="393"/>
      <c r="I62" s="308"/>
      <c r="J62" s="309"/>
    </row>
    <row r="63" spans="2:12" ht="37.799999999999997" customHeight="1" thickTop="1">
      <c r="C63" s="187" t="str">
        <f>IF(OR($M$20="", $I$63="", $J$63=""), "", IF($M$20 &gt;= $I$63, $I$63*$J$63, "NG"))</f>
        <v/>
      </c>
      <c r="D63" s="191" t="s">
        <v>421</v>
      </c>
      <c r="E63" s="175" t="s">
        <v>399</v>
      </c>
      <c r="F63" s="175" t="s">
        <v>400</v>
      </c>
      <c r="G63" s="394" t="s">
        <v>422</v>
      </c>
      <c r="H63" s="395"/>
      <c r="I63" s="159"/>
      <c r="J63" s="160"/>
      <c r="L63" s="5"/>
    </row>
    <row r="64" spans="2:12" ht="40.799999999999997" customHeight="1">
      <c r="C64" s="187" t="str">
        <f>IF(OR($M$21="", $I$64="", $J$64=""), "", IF($M$21 &gt;= $I$64, $I$64*$J$64, "NG"))</f>
        <v/>
      </c>
      <c r="D64" s="191" t="s">
        <v>421</v>
      </c>
      <c r="E64" s="176" t="s">
        <v>399</v>
      </c>
      <c r="F64" s="176" t="s">
        <v>392</v>
      </c>
      <c r="G64" s="394" t="s">
        <v>423</v>
      </c>
      <c r="H64" s="395"/>
      <c r="I64" s="159"/>
      <c r="J64" s="160"/>
    </row>
    <row r="65" spans="2:13" ht="38.4" customHeight="1">
      <c r="C65" s="187" t="str">
        <f>IF(OR($M$22="", $I$65="", $J$65=""), "", IF($M$22 &gt;= $I$65, $I$65*$J$65, "NG"))</f>
        <v/>
      </c>
      <c r="D65" s="191" t="s">
        <v>421</v>
      </c>
      <c r="E65" s="135" t="s">
        <v>399</v>
      </c>
      <c r="F65" s="135" t="s">
        <v>401</v>
      </c>
      <c r="G65" s="396" t="s">
        <v>424</v>
      </c>
      <c r="H65" s="397"/>
      <c r="I65" s="159"/>
      <c r="J65" s="160"/>
    </row>
    <row r="66" spans="2:13" ht="45" customHeight="1" thickBot="1">
      <c r="C66" s="80" t="str">
        <f>IF(OR($M$23="", $I$66="", $J$66=""), "", IF($M$23 &gt;= $I$66, $I$66*$J$66, "NG"))</f>
        <v/>
      </c>
      <c r="D66" s="191" t="s">
        <v>421</v>
      </c>
      <c r="E66" s="135" t="s">
        <v>399</v>
      </c>
      <c r="F66" s="135" t="s">
        <v>396</v>
      </c>
      <c r="G66" s="396" t="s">
        <v>425</v>
      </c>
      <c r="H66" s="397"/>
      <c r="I66" s="163"/>
      <c r="J66" s="164"/>
    </row>
    <row r="67" spans="2:13" ht="30" customHeight="1" thickBot="1">
      <c r="B67" s="136" t="s">
        <v>7</v>
      </c>
      <c r="C67" s="81">
        <f>SUM(C32:C66)</f>
        <v>0</v>
      </c>
      <c r="D67" s="102"/>
      <c r="E67" s="103"/>
      <c r="F67" s="104"/>
      <c r="G67" s="101"/>
      <c r="H67" s="101"/>
      <c r="I67" s="105"/>
      <c r="J67" s="106"/>
      <c r="K67" s="384"/>
      <c r="L67" s="385"/>
      <c r="M67" s="385"/>
    </row>
    <row r="68" spans="2:13" ht="18.45" customHeight="1">
      <c r="C68" s="137"/>
      <c r="D68" s="137"/>
      <c r="F68" s="112"/>
      <c r="G68" s="112"/>
    </row>
    <row r="69" spans="2:13" ht="16.5" customHeight="1">
      <c r="B69" s="136"/>
      <c r="C69" s="79"/>
      <c r="D69" s="138"/>
      <c r="F69" s="139"/>
      <c r="G69" s="139"/>
    </row>
    <row r="70" spans="2:13" ht="30" customHeight="1">
      <c r="C70" s="398" t="s">
        <v>440</v>
      </c>
      <c r="D70" s="398"/>
      <c r="E70" s="214">
        <f>C23+C67</f>
        <v>0</v>
      </c>
      <c r="F70" s="140" t="s">
        <v>10</v>
      </c>
      <c r="G70" s="112"/>
    </row>
    <row r="71" spans="2:13" ht="36" hidden="1" customHeight="1">
      <c r="C71" s="428" t="s">
        <v>441</v>
      </c>
      <c r="D71" s="428"/>
      <c r="E71" s="215"/>
      <c r="F71" s="216" t="s">
        <v>10</v>
      </c>
      <c r="G71" s="112"/>
    </row>
    <row r="72" spans="2:13" ht="26.4" hidden="1">
      <c r="C72" s="217"/>
      <c r="D72" s="202"/>
      <c r="E72" s="210" t="s">
        <v>451</v>
      </c>
      <c r="F72" s="216"/>
      <c r="G72" s="112"/>
    </row>
    <row r="73" spans="2:13" ht="36" customHeight="1">
      <c r="B73" s="7"/>
      <c r="C73" s="141"/>
      <c r="D73" s="141"/>
      <c r="E73" s="141"/>
      <c r="F73" s="109"/>
      <c r="G73" s="16"/>
      <c r="H73" s="16"/>
      <c r="I73" s="16"/>
      <c r="J73" s="16"/>
    </row>
    <row r="74" spans="2:13">
      <c r="B74" s="7" t="s">
        <v>24</v>
      </c>
      <c r="F74" s="112"/>
    </row>
    <row r="75" spans="2:13" hidden="1">
      <c r="B75" s="7"/>
      <c r="F75" s="112"/>
    </row>
    <row r="76" spans="2:13" hidden="1">
      <c r="B76" s="7"/>
      <c r="C76" s="202" t="s">
        <v>430</v>
      </c>
      <c r="D76" s="203"/>
      <c r="F76" s="112"/>
    </row>
    <row r="77" spans="2:13" hidden="1">
      <c r="B77" s="7"/>
      <c r="C77" s="204" t="s">
        <v>431</v>
      </c>
      <c r="D77" s="199"/>
      <c r="F77" s="112"/>
    </row>
    <row r="78" spans="2:13" hidden="1">
      <c r="B78" s="7"/>
      <c r="C78" s="204" t="s">
        <v>432</v>
      </c>
      <c r="D78" s="200"/>
      <c r="F78" s="112"/>
    </row>
    <row r="79" spans="2:13" hidden="1">
      <c r="B79" s="7"/>
      <c r="C79" s="204" t="s">
        <v>12</v>
      </c>
      <c r="D79" s="201"/>
      <c r="F79" s="112"/>
    </row>
    <row r="80" spans="2:13" hidden="1">
      <c r="B80" s="7"/>
      <c r="C80" s="203"/>
      <c r="D80" s="202" t="s">
        <v>415</v>
      </c>
      <c r="F80" s="112"/>
    </row>
    <row r="81" spans="2:23" hidden="1">
      <c r="B81" s="7"/>
      <c r="C81" s="202"/>
      <c r="D81" s="202" t="s">
        <v>416</v>
      </c>
      <c r="F81" s="112"/>
      <c r="G81" s="112"/>
    </row>
    <row r="82" spans="2:23" hidden="1">
      <c r="B82" s="7"/>
      <c r="C82" s="202"/>
      <c r="D82" s="202"/>
      <c r="F82" s="112"/>
      <c r="G82" s="112"/>
    </row>
    <row r="83" spans="2:23">
      <c r="B83" s="7"/>
      <c r="C83" s="3" t="s">
        <v>407</v>
      </c>
      <c r="E83" s="142"/>
      <c r="F83" s="3" t="s">
        <v>408</v>
      </c>
    </row>
    <row r="84" spans="2:23">
      <c r="B84" s="7"/>
      <c r="C84" s="13" t="s">
        <v>386</v>
      </c>
      <c r="D84" s="97" cm="1">
        <f t="array" ref="D84">SUMPRODUCT(
  ($E$13:$E$22="車載器") *
  ($F$13:$F$22="デジタル式運行記録計") *
  IFERROR(--$C$13:$C$22,0)
)
+SUMPRODUCT(
  ($E$32:$E$61="車載器付属費用") *
  ($F$32:$F$61="デジタル式運行記録計") *
  IFERROR(--$C$32:$C$61,0)
)
+IFERROR(--$C$63,0)</f>
        <v>0</v>
      </c>
      <c r="E84" s="14" t="s">
        <v>10</v>
      </c>
      <c r="F84" s="13" t="s">
        <v>386</v>
      </c>
      <c r="G84" s="97" cm="1">
        <f t="array" ref="G84">SUMPRODUCT(
  ($E$13:$E$22="車載器") *
  ($F$13:$F$22="映像記録型ドライブレコーダー") *
  IFERROR(--$C$13:$C$22,0)
)
+SUMPRODUCT(
  ($E$32:$E$61="車載器付属費用") *
  ($F$32:$F$61="映像記録型ドライブレコーダー") *
  IFERROR(--$C$32:$C$61,0)
)
+IFERROR(--$C$64,0)</f>
        <v>0</v>
      </c>
      <c r="H84" s="14" t="s">
        <v>10</v>
      </c>
      <c r="I84" s="5"/>
    </row>
    <row r="85" spans="2:23">
      <c r="C85" s="13" t="s">
        <v>387</v>
      </c>
      <c r="D85" s="98">
        <f>D84/3</f>
        <v>0</v>
      </c>
      <c r="E85" s="3" t="s">
        <v>10</v>
      </c>
      <c r="F85" s="13" t="s">
        <v>387</v>
      </c>
      <c r="G85" s="98">
        <f>G84/3</f>
        <v>0</v>
      </c>
      <c r="H85" s="3" t="s">
        <v>10</v>
      </c>
    </row>
    <row r="86" spans="2:23">
      <c r="C86" s="13" t="s">
        <v>11</v>
      </c>
      <c r="D86" s="99">
        <f>SUMIFS($I$13:$I$19, $E$13:$E$19, "車載器", $F$13:$F$19, "デジタル式運行記録計") * 30000</f>
        <v>0</v>
      </c>
      <c r="E86" s="3" t="s">
        <v>10</v>
      </c>
      <c r="F86" s="13" t="s">
        <v>11</v>
      </c>
      <c r="G86" s="99">
        <f>SUMIFS($I$13:$I$19, $E$13:$E$19, "車載器", $F$13:$F$19, "映像記録型ドライブレコーダー") * 10000</f>
        <v>0</v>
      </c>
      <c r="H86" s="3" t="s">
        <v>10</v>
      </c>
    </row>
    <row r="87" spans="2:23">
      <c r="B87" s="7"/>
      <c r="C87" s="13" t="s">
        <v>12</v>
      </c>
      <c r="D87" s="99">
        <f>IF(D85&lt;=D86, ROUNDDOWN(D85, -2), D86)</f>
        <v>0</v>
      </c>
      <c r="E87" s="3" t="s">
        <v>394</v>
      </c>
      <c r="F87" s="13" t="s">
        <v>12</v>
      </c>
      <c r="G87" s="99">
        <f>IF(G85&lt;=G86, ROUNDDOWN(G85, -2), G86)</f>
        <v>0</v>
      </c>
      <c r="H87" s="3" t="s">
        <v>394</v>
      </c>
    </row>
    <row r="88" spans="2:23">
      <c r="B88" s="7"/>
      <c r="D88" s="3" t="s">
        <v>415</v>
      </c>
      <c r="G88" s="3" t="s">
        <v>415</v>
      </c>
    </row>
    <row r="89" spans="2:23">
      <c r="B89" s="7"/>
      <c r="D89" s="3" t="s">
        <v>416</v>
      </c>
      <c r="G89" s="3" t="s">
        <v>416</v>
      </c>
    </row>
    <row r="90" spans="2:23">
      <c r="B90" s="7"/>
      <c r="D90" s="3" t="s">
        <v>417</v>
      </c>
      <c r="G90" s="3" t="s">
        <v>417</v>
      </c>
      <c r="V90" s="13"/>
      <c r="W90" s="182"/>
    </row>
    <row r="91" spans="2:23">
      <c r="B91" s="7"/>
      <c r="V91" s="13"/>
      <c r="W91" s="182"/>
    </row>
    <row r="92" spans="2:23">
      <c r="B92" s="7"/>
      <c r="C92" s="3" t="s">
        <v>409</v>
      </c>
      <c r="F92" s="3" t="s">
        <v>410</v>
      </c>
      <c r="V92" s="13"/>
      <c r="W92" s="182"/>
    </row>
    <row r="93" spans="2:23">
      <c r="B93" s="7"/>
      <c r="C93" s="13" t="s">
        <v>386</v>
      </c>
      <c r="D93" s="97" cm="1">
        <f t="array" ref="D93">SUMPRODUCT(
  ($E$13:$E$22="車載器") *
  ($F$13:$F$22="一体型") *
  IFERROR(--$C$13:$C$22,0)
)
+SUMPRODUCT(
  ($E$32:$E$61="車載器付属費用") *
  ($F$32:$F$61="一体型") *
  IFERROR(--$C$32:$C$61,0)
)
+IFERROR(--$C$65,0)</f>
        <v>0</v>
      </c>
      <c r="E93" s="14" t="s">
        <v>10</v>
      </c>
      <c r="F93" s="13" t="s">
        <v>386</v>
      </c>
      <c r="G93" s="97" cm="1">
        <f t="array" ref="G93">SUMPRODUCT(
  ($E$13:$E$22="車載器") *
  ($F$13:$F$22="通信機能付き一体型") *
  IFERROR(--$C$13:$C$22,0)
)
+SUMPRODUCT(
  ($E$32:$E$61="車載器付属費用") *
  ($F$32:$F$61="通信機能付き一体型") *
  IFERROR(--$C$32:$C$61,0)
)
+IFERROR(--$C$66,0)</f>
        <v>0</v>
      </c>
      <c r="H93" s="14" t="s">
        <v>10</v>
      </c>
      <c r="V93" s="13"/>
      <c r="W93" s="182"/>
    </row>
    <row r="94" spans="2:23">
      <c r="B94" s="7"/>
      <c r="C94" s="13" t="s">
        <v>387</v>
      </c>
      <c r="D94" s="98">
        <f>D93/3</f>
        <v>0</v>
      </c>
      <c r="E94" s="3" t="s">
        <v>10</v>
      </c>
      <c r="F94" s="13" t="s">
        <v>387</v>
      </c>
      <c r="G94" s="98">
        <f>G93/3</f>
        <v>0</v>
      </c>
      <c r="H94" s="3" t="s">
        <v>10</v>
      </c>
      <c r="V94" s="13"/>
      <c r="W94" s="182"/>
    </row>
    <row r="95" spans="2:23">
      <c r="B95" s="7"/>
      <c r="C95" s="13" t="s">
        <v>11</v>
      </c>
      <c r="D95" s="99">
        <f>SUMIFS($I$13:$I$19, $E$13:$E$19, "車載器", $F$13:$F$19, "一体型") * 40000</f>
        <v>0</v>
      </c>
      <c r="E95" s="3" t="s">
        <v>10</v>
      </c>
      <c r="F95" s="13" t="s">
        <v>11</v>
      </c>
      <c r="G95" s="99">
        <f>SUMIFS($I$13:$I$19, $E$13:$E$19, "車載器", $F$13:$F$19, "通信機能付き一体型") * 100000</f>
        <v>0</v>
      </c>
      <c r="H95" s="3" t="s">
        <v>10</v>
      </c>
      <c r="I95" s="5"/>
      <c r="V95" s="13"/>
      <c r="W95" s="182"/>
    </row>
    <row r="96" spans="2:23">
      <c r="B96" s="7"/>
      <c r="C96" s="13" t="s">
        <v>12</v>
      </c>
      <c r="D96" s="99">
        <f>IF(D94&lt;=D95, ROUNDDOWN(D94, -2), D95)</f>
        <v>0</v>
      </c>
      <c r="E96" s="3" t="s">
        <v>394</v>
      </c>
      <c r="F96" s="13" t="s">
        <v>12</v>
      </c>
      <c r="G96" s="99">
        <f>IF(G94&lt;=G95, ROUNDDOWN(G94, -2), G95)</f>
        <v>0</v>
      </c>
      <c r="H96" s="3" t="s">
        <v>394</v>
      </c>
      <c r="V96" s="13"/>
      <c r="W96" s="182"/>
    </row>
    <row r="97" spans="2:25">
      <c r="B97" s="7"/>
      <c r="D97" s="3" t="s">
        <v>415</v>
      </c>
      <c r="G97" s="3" t="s">
        <v>415</v>
      </c>
      <c r="V97" s="13"/>
      <c r="W97" s="182"/>
    </row>
    <row r="98" spans="2:25">
      <c r="B98" s="7"/>
      <c r="D98" s="3" t="s">
        <v>416</v>
      </c>
      <c r="G98" s="3" t="s">
        <v>416</v>
      </c>
      <c r="V98" s="13"/>
      <c r="W98" s="182"/>
    </row>
    <row r="99" spans="2:25">
      <c r="B99" s="7"/>
      <c r="D99" s="3" t="s">
        <v>417</v>
      </c>
      <c r="G99" s="3" t="s">
        <v>417</v>
      </c>
      <c r="V99" s="13"/>
      <c r="W99" s="182"/>
    </row>
    <row r="100" spans="2:25">
      <c r="B100" s="7"/>
      <c r="V100" s="13"/>
      <c r="W100" s="182"/>
    </row>
    <row r="101" spans="2:25">
      <c r="B101" s="7"/>
      <c r="C101" s="3" t="s">
        <v>411</v>
      </c>
      <c r="E101" s="14"/>
      <c r="F101" s="3" t="s">
        <v>412</v>
      </c>
      <c r="H101" s="14"/>
      <c r="I101" s="13"/>
      <c r="K101" s="177"/>
      <c r="M101" s="182"/>
      <c r="N101" s="177"/>
      <c r="O101" s="13"/>
      <c r="Q101" s="177"/>
      <c r="S101" s="13"/>
      <c r="U101" s="177"/>
      <c r="V101" s="13"/>
      <c r="W101" s="13"/>
      <c r="Y101" s="177"/>
    </row>
    <row r="102" spans="2:25">
      <c r="B102" s="7"/>
      <c r="C102" s="13" t="s">
        <v>386</v>
      </c>
      <c r="D102" s="97" cm="1">
        <f t="array" ref="D102">SUMPRODUCT(
  ($E$13:$E$22="事務所機器") *
  ($F$13:$F$22="デジタル式運行記録計") *
  IFERROR(--$C$13:$C$22,0)
)
+SUMPRODUCT(
  ISNUMBER(MATCH($E$32:$E$61,{"事務所機器","事務所機器付属費用"},0)) *
  ($F$32:$F$61="デジタル式運行記録計") *
  IFERROR(--$C$32:$C$61,0)
)</f>
        <v>0</v>
      </c>
      <c r="E102" s="14" t="s">
        <v>10</v>
      </c>
      <c r="F102" s="13" t="s">
        <v>386</v>
      </c>
      <c r="G102" s="97" cm="1">
        <f t="array" ref="G102">SUMPRODUCT(
  ($E$13:$E$22="事務所機器") *
  ($F$13:$F$22="映像記録型ドライブレコーダー") *
  IFERROR(--$C$13:$C$22,0)
)
+
SUMPRODUCT(
  ISNUMBER(MATCH($E$32:$E$61,{"事務所機器","事務所機器付属費用"},0)) *
  ($F$32:$F$61="映像記録型ドライブレコーダー") *
  IFERROR(--$C$32:$C$61,0)
)</f>
        <v>0</v>
      </c>
      <c r="H102" s="14" t="s">
        <v>10</v>
      </c>
      <c r="I102" s="13"/>
      <c r="M102" s="178"/>
      <c r="O102" s="13"/>
      <c r="S102" s="13"/>
      <c r="V102" s="13"/>
      <c r="W102" s="13"/>
    </row>
    <row r="103" spans="2:25">
      <c r="C103" s="13" t="s">
        <v>387</v>
      </c>
      <c r="D103" s="98">
        <f>D102/3</f>
        <v>0</v>
      </c>
      <c r="E103" s="3" t="s">
        <v>10</v>
      </c>
      <c r="F103" s="13" t="s">
        <v>387</v>
      </c>
      <c r="G103" s="98">
        <f>G102/3</f>
        <v>0</v>
      </c>
      <c r="H103" s="3" t="s">
        <v>10</v>
      </c>
      <c r="I103" s="13"/>
      <c r="M103" s="184"/>
      <c r="O103" s="185"/>
      <c r="Q103" s="186"/>
      <c r="S103" s="185"/>
      <c r="U103" s="186"/>
      <c r="V103" s="13"/>
      <c r="W103" s="185"/>
      <c r="Y103" s="186"/>
    </row>
    <row r="104" spans="2:25">
      <c r="C104" s="13" t="s">
        <v>11</v>
      </c>
      <c r="D104" s="99">
        <f>(
  SUMIFS($I$13:$I$19, $E$13:$E$19, "事務所機器", $F$13:$F$19, "デジタル式運行記録計")
  + SUMIFS($I$32:$I$56, $E$32:$E$56, "事務所機器", $F$32:$F$56, "デジタル式運行記録計")
) * 100000</f>
        <v>0</v>
      </c>
      <c r="E104" s="3" t="s">
        <v>10</v>
      </c>
      <c r="F104" s="13" t="s">
        <v>11</v>
      </c>
      <c r="G104" s="99">
        <f>(
  SUMIFS($I$13:$I$19, $E$13:$E$19, "事務所機器", $F$13:$F$19, "映像記録型ドライブレコーダー")
  + SUMIFS($I$32:$I$56, $E$32:$E$56, "事務所機器", $F$32:$F$56, "映像記録型ドライブレコーダー")
) * 30000</f>
        <v>0</v>
      </c>
      <c r="H104" s="3" t="s">
        <v>10</v>
      </c>
      <c r="I104" s="185"/>
      <c r="K104" s="186"/>
      <c r="M104" s="184"/>
      <c r="O104" s="13"/>
      <c r="S104" s="185"/>
      <c r="U104" s="186"/>
      <c r="V104" s="13"/>
      <c r="W104" s="185"/>
      <c r="Y104" s="186"/>
    </row>
    <row r="105" spans="2:25">
      <c r="B105" s="7"/>
      <c r="C105" s="13" t="s">
        <v>12</v>
      </c>
      <c r="D105" s="99">
        <f>IF(D103&lt;=D104, ROUNDDOWN(D103, -2), D104)</f>
        <v>0</v>
      </c>
      <c r="E105" s="3" t="s">
        <v>394</v>
      </c>
      <c r="F105" s="13" t="s">
        <v>12</v>
      </c>
      <c r="G105" s="99">
        <f>IF(G103&lt;=G104, ROUNDDOWN(G103, -2), G104)</f>
        <v>0</v>
      </c>
      <c r="H105" s="3" t="s">
        <v>394</v>
      </c>
      <c r="L105" s="181"/>
    </row>
    <row r="106" spans="2:25">
      <c r="B106" s="7"/>
      <c r="D106" s="3" t="s">
        <v>415</v>
      </c>
      <c r="G106" s="3" t="s">
        <v>415</v>
      </c>
    </row>
    <row r="107" spans="2:25">
      <c r="B107" s="7"/>
      <c r="D107" s="3" t="s">
        <v>416</v>
      </c>
      <c r="G107" s="3" t="s">
        <v>416</v>
      </c>
    </row>
    <row r="108" spans="2:25">
      <c r="B108" s="7"/>
      <c r="D108" s="3" t="s">
        <v>417</v>
      </c>
      <c r="G108" s="3" t="s">
        <v>417</v>
      </c>
      <c r="L108" s="181"/>
    </row>
    <row r="109" spans="2:25">
      <c r="B109" s="7"/>
      <c r="L109" s="181"/>
    </row>
    <row r="110" spans="2:25">
      <c r="B110" s="7"/>
      <c r="C110" s="3" t="s">
        <v>413</v>
      </c>
      <c r="F110" s="3" t="s">
        <v>414</v>
      </c>
      <c r="L110" s="181"/>
    </row>
    <row r="111" spans="2:25">
      <c r="B111" s="7"/>
      <c r="C111" s="13" t="s">
        <v>386</v>
      </c>
      <c r="D111" s="97" cm="1">
        <f t="array" ref="D111">SUMPRODUCT(
  ($E$13:$E$22="事務所機器") *
  ($F$13:$F$22="一体型") *
  IFERROR(--$C$13:$C$22,0)
)
+SUMPRODUCT(
  ISNUMBER(MATCH($E$32:$E$61, {"事務所機器","事務所機器付属費用"}, 0)) *
  ($F$32:$F$61="一体型") *
  IFERROR(--$C$32:$C$61,0)
)</f>
        <v>0</v>
      </c>
      <c r="E111" s="14" t="s">
        <v>10</v>
      </c>
      <c r="F111" s="13" t="s">
        <v>386</v>
      </c>
      <c r="G111" s="97" cm="1">
        <f t="array" ref="G111">SUMPRODUCT(
  ($E$13:$E$22="事務所機器") *
  ($F$13:$F$22="通信機能付き一体型") *
  IFERROR(--$C$13:$C$22,0)
)
+SUMPRODUCT(
  ISNUMBER(MATCH($E$32:$E$61, {"事務所機器","事務所機器付属費用"}, 0)) *
  ($F$32:$F$61="通信機能付き一体型") *
  IFERROR(--$C$32:$C$61,0)
)</f>
        <v>0</v>
      </c>
      <c r="H111" s="14" t="s">
        <v>10</v>
      </c>
      <c r="L111" s="181"/>
    </row>
    <row r="112" spans="2:25">
      <c r="B112" s="7"/>
      <c r="C112" s="13" t="s">
        <v>387</v>
      </c>
      <c r="D112" s="98">
        <f>D111/3</f>
        <v>0</v>
      </c>
      <c r="E112" s="3" t="s">
        <v>10</v>
      </c>
      <c r="F112" s="13" t="s">
        <v>387</v>
      </c>
      <c r="G112" s="98">
        <f>G111/3</f>
        <v>0</v>
      </c>
      <c r="H112" s="3" t="s">
        <v>10</v>
      </c>
      <c r="L112" s="181"/>
    </row>
    <row r="113" spans="2:23">
      <c r="B113" s="7"/>
      <c r="C113" s="13" t="s">
        <v>11</v>
      </c>
      <c r="D113" s="99">
        <f>(
  SUMIFS($I$13:$I$19, $E$13:$E$19, "事務所機器", $F$13:$F$19, "一体型")
  + SUMIFS($I$32:$I$56, $E$32:$E$56, "事務所機器", $F$32:$F$56, "一体型")
) * 130000</f>
        <v>0</v>
      </c>
      <c r="E113" s="3" t="s">
        <v>10</v>
      </c>
      <c r="F113" s="13" t="s">
        <v>11</v>
      </c>
      <c r="G113" s="99">
        <f>(
  SUMIFS($I$13:$I$19, $E$13:$E$19, "事務所機器", $F$13:$F$19, "通信機能付き一体型")
  + SUMIFS($I$32:$I$56, $E$32:$E$56, "事務所機器", $F$32:$F$56, "通信機能付き一体型")
) * 130000</f>
        <v>0</v>
      </c>
      <c r="H113" s="3" t="s">
        <v>10</v>
      </c>
      <c r="I113" s="5"/>
      <c r="L113" s="181"/>
    </row>
    <row r="114" spans="2:23">
      <c r="B114" s="7"/>
      <c r="C114" s="13" t="s">
        <v>12</v>
      </c>
      <c r="D114" s="99">
        <f>IF(D112&lt;=D113, ROUNDDOWN(D112, -2), D113)</f>
        <v>0</v>
      </c>
      <c r="E114" s="3" t="s">
        <v>394</v>
      </c>
      <c r="F114" s="13" t="s">
        <v>12</v>
      </c>
      <c r="G114" s="99">
        <f>IF(G112&lt;=G113, ROUNDDOWN(G112, -2), G113)</f>
        <v>0</v>
      </c>
      <c r="H114" s="3" t="s">
        <v>394</v>
      </c>
      <c r="L114" s="181"/>
    </row>
    <row r="115" spans="2:23">
      <c r="B115" s="7"/>
      <c r="D115" s="3" t="s">
        <v>415</v>
      </c>
      <c r="G115" s="3" t="s">
        <v>415</v>
      </c>
      <c r="L115" s="181"/>
    </row>
    <row r="116" spans="2:23">
      <c r="B116" s="7"/>
      <c r="D116" s="3" t="s">
        <v>416</v>
      </c>
      <c r="G116" s="3" t="s">
        <v>416</v>
      </c>
      <c r="L116" s="181"/>
    </row>
    <row r="117" spans="2:23">
      <c r="B117" s="7"/>
      <c r="D117" s="3" t="s">
        <v>417</v>
      </c>
      <c r="G117" s="3" t="s">
        <v>417</v>
      </c>
      <c r="L117" s="181"/>
    </row>
    <row r="118" spans="2:23">
      <c r="B118" s="7"/>
      <c r="G118" s="109"/>
      <c r="L118" s="181"/>
    </row>
    <row r="119" spans="2:23">
      <c r="B119" s="7" t="s">
        <v>25</v>
      </c>
      <c r="G119" s="109"/>
      <c r="L119" s="181"/>
    </row>
    <row r="120" spans="2:23" ht="36">
      <c r="B120" s="7"/>
      <c r="C120" s="3" t="s">
        <v>14</v>
      </c>
      <c r="F120" s="222" t="s">
        <v>453</v>
      </c>
      <c r="G120" s="223"/>
      <c r="H120" s="223"/>
      <c r="M120" s="181"/>
      <c r="V120" s="13"/>
      <c r="W120" s="182"/>
    </row>
    <row r="121" spans="2:23">
      <c r="C121" s="13" t="s">
        <v>446</v>
      </c>
      <c r="D121" s="98">
        <f>D87+G87+D96+G96+D105+G105+D114+G114</f>
        <v>0</v>
      </c>
      <c r="E121" s="3" t="s">
        <v>10</v>
      </c>
      <c r="F121" s="224" t="s">
        <v>446</v>
      </c>
      <c r="G121" s="229"/>
      <c r="H121" s="223" t="s">
        <v>10</v>
      </c>
      <c r="I121" s="13"/>
      <c r="K121" s="177"/>
      <c r="M121" s="182"/>
      <c r="N121" s="177"/>
      <c r="O121" s="13"/>
      <c r="Q121" s="177"/>
      <c r="S121" s="13"/>
      <c r="U121" s="177"/>
      <c r="V121" s="13"/>
      <c r="W121" s="13"/>
    </row>
    <row r="122" spans="2:23">
      <c r="B122" s="7"/>
      <c r="C122" s="13" t="s">
        <v>13</v>
      </c>
      <c r="D122" s="197">
        <f>IF(D7="通信機能付デジタル式運行記録計及び 映像記録型ドライブレコーダー一体型の取得",1200000,800000)</f>
        <v>800000</v>
      </c>
      <c r="E122" s="3" t="s">
        <v>10</v>
      </c>
      <c r="F122" s="224" t="s">
        <v>13</v>
      </c>
      <c r="G122" s="230"/>
      <c r="H122" s="223" t="s">
        <v>10</v>
      </c>
      <c r="I122" s="13"/>
      <c r="K122" s="177"/>
      <c r="M122" s="183"/>
      <c r="N122" s="177"/>
      <c r="O122" s="13"/>
      <c r="Q122" s="177"/>
      <c r="S122" s="13"/>
      <c r="U122" s="177"/>
      <c r="V122" s="13"/>
      <c r="W122" s="13"/>
    </row>
    <row r="123" spans="2:23" ht="40.200000000000003">
      <c r="B123" s="399" t="s">
        <v>14</v>
      </c>
      <c r="C123" s="400"/>
      <c r="D123" s="15">
        <f>IF(D121&lt;=D122,ROUNDDOWN(D121,-2),D122)</f>
        <v>0</v>
      </c>
      <c r="E123" s="208" t="s">
        <v>10</v>
      </c>
      <c r="F123" s="225" t="s">
        <v>454</v>
      </c>
      <c r="G123" s="231"/>
      <c r="H123" s="226" t="s">
        <v>10</v>
      </c>
      <c r="I123" s="13"/>
      <c r="M123" s="178"/>
      <c r="O123" s="13"/>
      <c r="S123" s="13"/>
      <c r="V123" s="13"/>
      <c r="W123" s="13"/>
    </row>
    <row r="124" spans="2:23" ht="26.4">
      <c r="B124" s="7"/>
      <c r="C124" s="207"/>
      <c r="D124" s="218" t="s">
        <v>450</v>
      </c>
      <c r="E124" s="1"/>
      <c r="F124" s="223"/>
      <c r="G124" s="227" t="s">
        <v>448</v>
      </c>
      <c r="H124" s="223"/>
      <c r="I124" s="13"/>
      <c r="M124" s="178"/>
      <c r="O124" s="13"/>
      <c r="S124" s="13"/>
      <c r="V124" s="13"/>
      <c r="W124" s="13"/>
    </row>
    <row r="125" spans="2:23">
      <c r="B125" s="7"/>
      <c r="D125" s="3" t="s">
        <v>418</v>
      </c>
      <c r="F125" s="228"/>
      <c r="G125" s="223" t="s">
        <v>418</v>
      </c>
      <c r="H125" s="223"/>
      <c r="I125" s="185"/>
      <c r="K125" s="186"/>
      <c r="M125" s="127"/>
      <c r="O125" s="185"/>
      <c r="Q125" s="186"/>
      <c r="S125" s="185"/>
      <c r="U125" s="186"/>
      <c r="V125" s="13"/>
      <c r="W125" s="185"/>
    </row>
    <row r="126" spans="2:23">
      <c r="B126" s="7"/>
      <c r="D126" s="3" t="s">
        <v>416</v>
      </c>
      <c r="F126" s="228"/>
      <c r="G126" s="223" t="s">
        <v>416</v>
      </c>
      <c r="H126" s="223"/>
      <c r="I126" s="185"/>
      <c r="K126" s="186"/>
      <c r="M126" s="127"/>
      <c r="O126" s="185"/>
      <c r="Q126" s="186"/>
      <c r="S126" s="185"/>
      <c r="U126" s="186"/>
      <c r="V126" s="13"/>
      <c r="W126" s="185"/>
    </row>
    <row r="127" spans="2:23">
      <c r="B127" s="7"/>
      <c r="D127" s="3" t="s">
        <v>417</v>
      </c>
      <c r="F127" s="228"/>
      <c r="G127" s="223" t="s">
        <v>417</v>
      </c>
      <c r="H127" s="223"/>
      <c r="I127" s="185"/>
      <c r="K127" s="186"/>
      <c r="M127" s="127"/>
      <c r="O127" s="185"/>
      <c r="Q127" s="186"/>
      <c r="S127" s="185"/>
      <c r="U127" s="186"/>
      <c r="V127" s="13"/>
      <c r="W127" s="185"/>
    </row>
    <row r="128" spans="2:23">
      <c r="B128" s="7"/>
      <c r="F128" s="112"/>
      <c r="G128" s="112"/>
      <c r="I128" s="13"/>
      <c r="M128" s="177"/>
      <c r="O128" s="13"/>
      <c r="S128" s="13"/>
      <c r="W128" s="13"/>
    </row>
    <row r="129" spans="2:12" ht="19.8">
      <c r="B129" s="209" t="s">
        <v>442</v>
      </c>
      <c r="C129" s="143"/>
      <c r="D129" s="143"/>
      <c r="F129" s="112"/>
      <c r="G129" s="112"/>
      <c r="L129" s="181"/>
    </row>
    <row r="130" spans="2:12">
      <c r="C130" s="3" t="s">
        <v>426</v>
      </c>
      <c r="F130" s="112"/>
      <c r="G130" s="112"/>
      <c r="L130" s="181"/>
    </row>
    <row r="131" spans="2:12">
      <c r="C131" s="3" t="s">
        <v>427</v>
      </c>
      <c r="F131" s="112"/>
      <c r="G131" s="112"/>
    </row>
    <row r="132" spans="2:12">
      <c r="C132" s="3" t="s">
        <v>462</v>
      </c>
      <c r="E132" s="165"/>
      <c r="F132" s="112" t="s">
        <v>463</v>
      </c>
      <c r="G132" s="112"/>
    </row>
    <row r="133" spans="2:12" ht="18.600000000000001" thickBot="1">
      <c r="C133" s="82"/>
      <c r="D133" s="82"/>
      <c r="E133" s="82"/>
      <c r="F133" s="144"/>
      <c r="G133" s="112"/>
    </row>
    <row r="134" spans="2:12" ht="30" customHeight="1" thickBot="1">
      <c r="C134" s="128" t="s">
        <v>380</v>
      </c>
      <c r="D134" s="375" t="str">
        <f>IF(D7="","",D7)</f>
        <v/>
      </c>
      <c r="E134" s="376"/>
      <c r="F134" s="376"/>
      <c r="G134" s="129"/>
      <c r="H134" s="127"/>
      <c r="I134" s="127"/>
    </row>
    <row r="135" spans="2:12" ht="13.95" customHeight="1" thickBot="1">
      <c r="C135" s="82"/>
      <c r="D135" s="145"/>
      <c r="E135" s="131"/>
      <c r="F135" s="131"/>
      <c r="G135" s="126"/>
      <c r="H135" s="127"/>
      <c r="I135" s="127"/>
    </row>
    <row r="136" spans="2:12" ht="30" customHeight="1" thickBot="1">
      <c r="C136" s="146" t="s">
        <v>382</v>
      </c>
      <c r="D136" s="377" t="str" cm="1">
        <f t="array" ref="D136">IF(
    SUMPRODUCT(--(TRIM($D$139:$D$238)&lt;&gt;""))=0,
    "",
    IF(
        SUMPRODUCT(--(TRIM($D$13:$D$22)&lt;&gt;""), --(COUNTIF($D$139:$D$238, TRIM($D$13:$D$22))=0)) +
        SUMPRODUCT(--(TRIM($D$13:$D$22)&lt;&gt;""), --(TRIM($I$13:$I$22)="")) +
        SUMPRODUCT(--(TRIM($D$13:$D$22)&lt;&gt;""), --(COUNTIF($D$139:$D$238, TRIM($D$13:$D$22)) &lt; IFERROR(VALUE($I$13:$I$22),0))) +
        SUMPRODUCT(--(TRIM($D$139:$D$238)&lt;&gt;""), --ISNA(MATCH(TRIM($D$139:$D$238), TRIM($D$13:$D$22),0))) &gt; 0,
        "２-1．補助対象経費で選択した「機器コード番号」と入力した「台数」の条件を満たしていません。",
        "OK"
    )
)</f>
        <v/>
      </c>
      <c r="E136" s="401"/>
      <c r="F136" s="402"/>
      <c r="G136" s="126"/>
      <c r="H136" s="127"/>
      <c r="I136" s="127"/>
    </row>
    <row r="137" spans="2:12" ht="18.600000000000001" thickBot="1">
      <c r="D137" s="147"/>
      <c r="E137" s="133"/>
      <c r="F137" s="112"/>
      <c r="G137" s="112"/>
    </row>
    <row r="138" spans="2:12" ht="49.95" customHeight="1">
      <c r="C138" s="148" t="s">
        <v>1</v>
      </c>
      <c r="D138" s="149" t="s">
        <v>375</v>
      </c>
      <c r="E138" s="149" t="s">
        <v>385</v>
      </c>
      <c r="F138" s="150" t="s">
        <v>443</v>
      </c>
      <c r="G138" s="149" t="s">
        <v>377</v>
      </c>
      <c r="H138" s="149" t="s">
        <v>378</v>
      </c>
      <c r="I138" s="196" t="s">
        <v>429</v>
      </c>
    </row>
    <row r="139" spans="2:12" ht="49.95" customHeight="1">
      <c r="C139" s="166"/>
      <c r="D139" s="168"/>
      <c r="E139" s="107" t="str">
        <f>IFERROR(VLOOKUP($D139, ALL!$A:$G, 2, FALSE), "")</f>
        <v/>
      </c>
      <c r="F139" s="192"/>
      <c r="G139" s="107" t="str">
        <f>IFERROR(VLOOKUP($D139, ALL!$A:$G, 3, FALSE), "")</f>
        <v/>
      </c>
      <c r="H139" s="107" t="str">
        <f>IFERROR(VLOOKUP($D139, ALL!$A:$G, 5, FALSE), "")</f>
        <v/>
      </c>
      <c r="I139" s="194"/>
      <c r="L139" s="151" t="str">
        <f t="shared" ref="L139:L170" si="2">IF(D139="","",
  IF(COUNTIF($D$13:$D$22,D139)=0,"コード不一致",
    IF(INDEX($I$13:$I$22,MATCH(D139,$D$13:$D$22,0))="","台数未入力",
      IF(COUNTIF($D$139:$D$238,D139)&lt;INDEX($I$13:$I$22,MATCH(D139,$D$13:$D$22,0)),"台数不足","OK")
    )
  )
)</f>
        <v/>
      </c>
    </row>
    <row r="140" spans="2:12" ht="49.95" customHeight="1">
      <c r="C140" s="166"/>
      <c r="D140" s="168"/>
      <c r="E140" s="107" t="str">
        <f>IFERROR(VLOOKUP($D140, ALL!$A:$G, 2, FALSE), "")</f>
        <v/>
      </c>
      <c r="F140" s="192"/>
      <c r="G140" s="107" t="str">
        <f>IFERROR(VLOOKUP($D140, ALL!$A:$G, 3, FALSE), "")</f>
        <v/>
      </c>
      <c r="H140" s="107" t="str">
        <f>IFERROR(VLOOKUP($D140, ALL!$A:$G, 5, FALSE), "")</f>
        <v/>
      </c>
      <c r="I140" s="194"/>
      <c r="L140" s="151" t="str">
        <f t="shared" si="2"/>
        <v/>
      </c>
    </row>
    <row r="141" spans="2:12" ht="49.95" customHeight="1">
      <c r="C141" s="166"/>
      <c r="D141" s="168"/>
      <c r="E141" s="107" t="str">
        <f>IFERROR(VLOOKUP($D141, ALL!$A:$G, 2, FALSE), "")</f>
        <v/>
      </c>
      <c r="F141" s="192"/>
      <c r="G141" s="107" t="str">
        <f>IFERROR(VLOOKUP($D141, ALL!$A:$G, 3, FALSE), "")</f>
        <v/>
      </c>
      <c r="H141" s="107" t="str">
        <f>IFERROR(VLOOKUP($D141, ALL!$A:$G, 5, FALSE), "")</f>
        <v/>
      </c>
      <c r="I141" s="194"/>
      <c r="L141" s="151" t="str">
        <f t="shared" si="2"/>
        <v/>
      </c>
    </row>
    <row r="142" spans="2:12" ht="49.95" customHeight="1">
      <c r="C142" s="166"/>
      <c r="D142" s="168"/>
      <c r="E142" s="107" t="str">
        <f>IFERROR(VLOOKUP($D142, ALL!$A:$G, 2, FALSE), "")</f>
        <v/>
      </c>
      <c r="F142" s="192"/>
      <c r="G142" s="107" t="str">
        <f>IFERROR(VLOOKUP($D142, ALL!$A:$G, 3, FALSE), "")</f>
        <v/>
      </c>
      <c r="H142" s="107" t="str">
        <f>IFERROR(VLOOKUP($D142, ALL!$A:$G, 5, FALSE), "")</f>
        <v/>
      </c>
      <c r="I142" s="194"/>
      <c r="L142" s="151" t="str">
        <f t="shared" si="2"/>
        <v/>
      </c>
    </row>
    <row r="143" spans="2:12" ht="49.95" customHeight="1">
      <c r="C143" s="166"/>
      <c r="D143" s="168"/>
      <c r="E143" s="107" t="str">
        <f>IFERROR(VLOOKUP($D143, ALL!$A:$G, 2, FALSE), "")</f>
        <v/>
      </c>
      <c r="F143" s="192"/>
      <c r="G143" s="107" t="str">
        <f>IFERROR(VLOOKUP($D143, ALL!$A:$G, 3, FALSE), "")</f>
        <v/>
      </c>
      <c r="H143" s="107" t="str">
        <f>IFERROR(VLOOKUP($D143, ALL!$A:$G, 5, FALSE), "")</f>
        <v/>
      </c>
      <c r="I143" s="194"/>
      <c r="L143" s="151" t="str">
        <f t="shared" si="2"/>
        <v/>
      </c>
    </row>
    <row r="144" spans="2:12" ht="49.95" customHeight="1">
      <c r="C144" s="166"/>
      <c r="D144" s="168"/>
      <c r="E144" s="107" t="str">
        <f>IFERROR(VLOOKUP($D144, ALL!$A:$G, 2, FALSE), "")</f>
        <v/>
      </c>
      <c r="F144" s="192"/>
      <c r="G144" s="107" t="str">
        <f>IFERROR(VLOOKUP($D144, ALL!$A:$G, 3, FALSE), "")</f>
        <v/>
      </c>
      <c r="H144" s="107" t="str">
        <f>IFERROR(VLOOKUP($D144, ALL!$A:$G, 5, FALSE), "")</f>
        <v/>
      </c>
      <c r="I144" s="194"/>
      <c r="L144" s="151" t="str">
        <f t="shared" si="2"/>
        <v/>
      </c>
    </row>
    <row r="145" spans="3:12" ht="49.95" customHeight="1">
      <c r="C145" s="166"/>
      <c r="D145" s="168"/>
      <c r="E145" s="107" t="str">
        <f>IFERROR(VLOOKUP($D145, ALL!$A:$G, 2, FALSE), "")</f>
        <v/>
      </c>
      <c r="F145" s="192"/>
      <c r="G145" s="107" t="str">
        <f>IFERROR(VLOOKUP($D145, ALL!$A:$G, 3, FALSE), "")</f>
        <v/>
      </c>
      <c r="H145" s="107" t="str">
        <f>IFERROR(VLOOKUP($D145, ALL!$A:$G, 5, FALSE), "")</f>
        <v/>
      </c>
      <c r="I145" s="194"/>
      <c r="L145" s="151" t="str">
        <f t="shared" si="2"/>
        <v/>
      </c>
    </row>
    <row r="146" spans="3:12" ht="49.95" customHeight="1">
      <c r="C146" s="166"/>
      <c r="D146" s="168"/>
      <c r="E146" s="107" t="str">
        <f>IFERROR(VLOOKUP($D146, ALL!$A:$G, 2, FALSE), "")</f>
        <v/>
      </c>
      <c r="F146" s="192"/>
      <c r="G146" s="107" t="str">
        <f>IFERROR(VLOOKUP($D146, ALL!$A:$G, 3, FALSE), "")</f>
        <v/>
      </c>
      <c r="H146" s="107" t="str">
        <f>IFERROR(VLOOKUP($D146, ALL!$A:$G, 5, FALSE), "")</f>
        <v/>
      </c>
      <c r="I146" s="194"/>
      <c r="L146" s="151" t="str">
        <f t="shared" si="2"/>
        <v/>
      </c>
    </row>
    <row r="147" spans="3:12" ht="49.95" customHeight="1">
      <c r="C147" s="166"/>
      <c r="D147" s="168"/>
      <c r="E147" s="107" t="str">
        <f>IFERROR(VLOOKUP($D147, ALL!$A:$G, 2, FALSE), "")</f>
        <v/>
      </c>
      <c r="F147" s="192"/>
      <c r="G147" s="107" t="str">
        <f>IFERROR(VLOOKUP($D147, ALL!$A:$G, 3, FALSE), "")</f>
        <v/>
      </c>
      <c r="H147" s="107" t="str">
        <f>IFERROR(VLOOKUP($D147, ALL!$A:$G, 5, FALSE), "")</f>
        <v/>
      </c>
      <c r="I147" s="194"/>
      <c r="L147" s="151" t="str">
        <f t="shared" si="2"/>
        <v/>
      </c>
    </row>
    <row r="148" spans="3:12" ht="49.95" customHeight="1">
      <c r="C148" s="166"/>
      <c r="D148" s="168"/>
      <c r="E148" s="107" t="str">
        <f>IFERROR(VLOOKUP($D148, ALL!$A:$G, 2, FALSE), "")</f>
        <v/>
      </c>
      <c r="F148" s="192"/>
      <c r="G148" s="107" t="str">
        <f>IFERROR(VLOOKUP($D148, ALL!$A:$G, 3, FALSE), "")</f>
        <v/>
      </c>
      <c r="H148" s="107" t="str">
        <f>IFERROR(VLOOKUP($D148, ALL!$A:$G, 5, FALSE), "")</f>
        <v/>
      </c>
      <c r="I148" s="194"/>
      <c r="L148" s="151" t="str">
        <f t="shared" si="2"/>
        <v/>
      </c>
    </row>
    <row r="149" spans="3:12" ht="49.95" customHeight="1">
      <c r="C149" s="166"/>
      <c r="D149" s="168"/>
      <c r="E149" s="107" t="str">
        <f>IFERROR(VLOOKUP($D149, ALL!$A:$G, 2, FALSE), "")</f>
        <v/>
      </c>
      <c r="F149" s="192"/>
      <c r="G149" s="107" t="str">
        <f>IFERROR(VLOOKUP($D149, ALL!$A:$G, 3, FALSE), "")</f>
        <v/>
      </c>
      <c r="H149" s="107" t="str">
        <f>IFERROR(VLOOKUP($D149, ALL!$A:$G, 5, FALSE), "")</f>
        <v/>
      </c>
      <c r="I149" s="194"/>
      <c r="L149" s="151" t="str">
        <f t="shared" si="2"/>
        <v/>
      </c>
    </row>
    <row r="150" spans="3:12" ht="49.95" customHeight="1">
      <c r="C150" s="166"/>
      <c r="D150" s="168"/>
      <c r="E150" s="107" t="str">
        <f>IFERROR(VLOOKUP($D150, ALL!$A:$G, 2, FALSE), "")</f>
        <v/>
      </c>
      <c r="F150" s="192"/>
      <c r="G150" s="107" t="str">
        <f>IFERROR(VLOOKUP($D150, ALL!$A:$G, 3, FALSE), "")</f>
        <v/>
      </c>
      <c r="H150" s="107" t="str">
        <f>IFERROR(VLOOKUP($D150, ALL!$A:$G, 5, FALSE), "")</f>
        <v/>
      </c>
      <c r="I150" s="194"/>
      <c r="L150" s="151" t="str">
        <f t="shared" si="2"/>
        <v/>
      </c>
    </row>
    <row r="151" spans="3:12" ht="49.95" customHeight="1">
      <c r="C151" s="166"/>
      <c r="D151" s="168"/>
      <c r="E151" s="107" t="str">
        <f>IFERROR(VLOOKUP($D151, ALL!$A:$G, 2, FALSE), "")</f>
        <v/>
      </c>
      <c r="F151" s="192"/>
      <c r="G151" s="107" t="str">
        <f>IFERROR(VLOOKUP($D151, ALL!$A:$G, 3, FALSE), "")</f>
        <v/>
      </c>
      <c r="H151" s="107" t="str">
        <f>IFERROR(VLOOKUP($D151, ALL!$A:$G, 5, FALSE), "")</f>
        <v/>
      </c>
      <c r="I151" s="194"/>
      <c r="L151" s="151" t="str">
        <f t="shared" si="2"/>
        <v/>
      </c>
    </row>
    <row r="152" spans="3:12" ht="49.95" customHeight="1">
      <c r="C152" s="166"/>
      <c r="D152" s="168"/>
      <c r="E152" s="107" t="str">
        <f>IFERROR(VLOOKUP($D152, ALL!$A:$G, 2, FALSE), "")</f>
        <v/>
      </c>
      <c r="F152" s="192"/>
      <c r="G152" s="107" t="str">
        <f>IFERROR(VLOOKUP($D152, ALL!$A:$G, 3, FALSE), "")</f>
        <v/>
      </c>
      <c r="H152" s="107" t="str">
        <f>IFERROR(VLOOKUP($D152, ALL!$A:$G, 5, FALSE), "")</f>
        <v/>
      </c>
      <c r="I152" s="194"/>
      <c r="L152" s="151" t="str">
        <f t="shared" si="2"/>
        <v/>
      </c>
    </row>
    <row r="153" spans="3:12" ht="49.95" customHeight="1">
      <c r="C153" s="166"/>
      <c r="D153" s="168"/>
      <c r="E153" s="107" t="str">
        <f>IFERROR(VLOOKUP($D153, ALL!$A:$G, 2, FALSE), "")</f>
        <v/>
      </c>
      <c r="F153" s="192"/>
      <c r="G153" s="107" t="str">
        <f>IFERROR(VLOOKUP($D153, ALL!$A:$G, 3, FALSE), "")</f>
        <v/>
      </c>
      <c r="H153" s="107" t="str">
        <f>IFERROR(VLOOKUP($D153, ALL!$A:$G, 5, FALSE), "")</f>
        <v/>
      </c>
      <c r="I153" s="194"/>
      <c r="L153" s="151" t="str">
        <f t="shared" si="2"/>
        <v/>
      </c>
    </row>
    <row r="154" spans="3:12" ht="49.95" customHeight="1">
      <c r="C154" s="166"/>
      <c r="D154" s="168"/>
      <c r="E154" s="107" t="str">
        <f>IFERROR(VLOOKUP($D154, ALL!$A:$G, 2, FALSE), "")</f>
        <v/>
      </c>
      <c r="F154" s="192"/>
      <c r="G154" s="107" t="str">
        <f>IFERROR(VLOOKUP($D154, ALL!$A:$G, 3, FALSE), "")</f>
        <v/>
      </c>
      <c r="H154" s="107" t="str">
        <f>IFERROR(VLOOKUP($D154, ALL!$A:$G, 5, FALSE), "")</f>
        <v/>
      </c>
      <c r="I154" s="194"/>
      <c r="L154" s="151" t="str">
        <f t="shared" si="2"/>
        <v/>
      </c>
    </row>
    <row r="155" spans="3:12" ht="49.95" customHeight="1">
      <c r="C155" s="166"/>
      <c r="D155" s="168"/>
      <c r="E155" s="107" t="str">
        <f>IFERROR(VLOOKUP($D155, ALL!$A:$G, 2, FALSE), "")</f>
        <v/>
      </c>
      <c r="F155" s="192"/>
      <c r="G155" s="107" t="str">
        <f>IFERROR(VLOOKUP($D155, ALL!$A:$G, 3, FALSE), "")</f>
        <v/>
      </c>
      <c r="H155" s="107" t="str">
        <f>IFERROR(VLOOKUP($D155, ALL!$A:$G, 5, FALSE), "")</f>
        <v/>
      </c>
      <c r="I155" s="194"/>
      <c r="L155" s="151" t="str">
        <f t="shared" si="2"/>
        <v/>
      </c>
    </row>
    <row r="156" spans="3:12" ht="49.95" customHeight="1">
      <c r="C156" s="166"/>
      <c r="D156" s="168"/>
      <c r="E156" s="107" t="str">
        <f>IFERROR(VLOOKUP($D156, ALL!$A:$G, 2, FALSE), "")</f>
        <v/>
      </c>
      <c r="F156" s="192"/>
      <c r="G156" s="107" t="str">
        <f>IFERROR(VLOOKUP($D156, ALL!$A:$G, 3, FALSE), "")</f>
        <v/>
      </c>
      <c r="H156" s="107" t="str">
        <f>IFERROR(VLOOKUP($D156, ALL!$A:$G, 5, FALSE), "")</f>
        <v/>
      </c>
      <c r="I156" s="194"/>
      <c r="L156" s="151" t="str">
        <f t="shared" si="2"/>
        <v/>
      </c>
    </row>
    <row r="157" spans="3:12" ht="49.95" customHeight="1">
      <c r="C157" s="166"/>
      <c r="D157" s="168"/>
      <c r="E157" s="107" t="str">
        <f>IFERROR(VLOOKUP($D157, ALL!$A:$G, 2, FALSE), "")</f>
        <v/>
      </c>
      <c r="F157" s="192"/>
      <c r="G157" s="107" t="str">
        <f>IFERROR(VLOOKUP($D157, ALL!$A:$G, 3, FALSE), "")</f>
        <v/>
      </c>
      <c r="H157" s="107" t="str">
        <f>IFERROR(VLOOKUP($D157, ALL!$A:$G, 5, FALSE), "")</f>
        <v/>
      </c>
      <c r="I157" s="194"/>
      <c r="L157" s="151" t="str">
        <f t="shared" si="2"/>
        <v/>
      </c>
    </row>
    <row r="158" spans="3:12" ht="49.95" customHeight="1">
      <c r="C158" s="166"/>
      <c r="D158" s="168"/>
      <c r="E158" s="107" t="str">
        <f>IFERROR(VLOOKUP($D158, ALL!$A:$G, 2, FALSE), "")</f>
        <v/>
      </c>
      <c r="F158" s="192"/>
      <c r="G158" s="107" t="str">
        <f>IFERROR(VLOOKUP($D158, ALL!$A:$G, 3, FALSE), "")</f>
        <v/>
      </c>
      <c r="H158" s="107" t="str">
        <f>IFERROR(VLOOKUP($D158, ALL!$A:$G, 5, FALSE), "")</f>
        <v/>
      </c>
      <c r="I158" s="194"/>
      <c r="L158" s="151" t="str">
        <f t="shared" si="2"/>
        <v/>
      </c>
    </row>
    <row r="159" spans="3:12" ht="49.95" customHeight="1">
      <c r="C159" s="166"/>
      <c r="D159" s="168"/>
      <c r="E159" s="107" t="str">
        <f>IFERROR(VLOOKUP($D159, ALL!$A:$G, 2, FALSE), "")</f>
        <v/>
      </c>
      <c r="F159" s="192"/>
      <c r="G159" s="107" t="str">
        <f>IFERROR(VLOOKUP($D159, ALL!$A:$G, 3, FALSE), "")</f>
        <v/>
      </c>
      <c r="H159" s="107" t="str">
        <f>IFERROR(VLOOKUP($D159, ALL!$A:$G, 5, FALSE), "")</f>
        <v/>
      </c>
      <c r="I159" s="194"/>
      <c r="L159" s="151" t="str">
        <f t="shared" si="2"/>
        <v/>
      </c>
    </row>
    <row r="160" spans="3:12" ht="49.95" customHeight="1">
      <c r="C160" s="166"/>
      <c r="D160" s="168"/>
      <c r="E160" s="107" t="str">
        <f>IFERROR(VLOOKUP($D160, ALL!$A:$G, 2, FALSE), "")</f>
        <v/>
      </c>
      <c r="F160" s="192"/>
      <c r="G160" s="107" t="str">
        <f>IFERROR(VLOOKUP($D160, ALL!$A:$G, 3, FALSE), "")</f>
        <v/>
      </c>
      <c r="H160" s="107" t="str">
        <f>IFERROR(VLOOKUP($D160, ALL!$A:$G, 5, FALSE), "")</f>
        <v/>
      </c>
      <c r="I160" s="194"/>
      <c r="L160" s="151" t="str">
        <f t="shared" si="2"/>
        <v/>
      </c>
    </row>
    <row r="161" spans="3:12" ht="49.95" customHeight="1">
      <c r="C161" s="166"/>
      <c r="D161" s="168"/>
      <c r="E161" s="107" t="str">
        <f>IFERROR(VLOOKUP($D161, ALL!$A:$G, 2, FALSE), "")</f>
        <v/>
      </c>
      <c r="F161" s="192"/>
      <c r="G161" s="107" t="str">
        <f>IFERROR(VLOOKUP($D161, ALL!$A:$G, 3, FALSE), "")</f>
        <v/>
      </c>
      <c r="H161" s="107" t="str">
        <f>IFERROR(VLOOKUP($D161, ALL!$A:$G, 5, FALSE), "")</f>
        <v/>
      </c>
      <c r="I161" s="194"/>
      <c r="L161" s="151" t="str">
        <f t="shared" si="2"/>
        <v/>
      </c>
    </row>
    <row r="162" spans="3:12" ht="49.95" customHeight="1">
      <c r="C162" s="166"/>
      <c r="D162" s="168"/>
      <c r="E162" s="107" t="str">
        <f>IFERROR(VLOOKUP($D162, ALL!$A:$G, 2, FALSE), "")</f>
        <v/>
      </c>
      <c r="F162" s="192"/>
      <c r="G162" s="107" t="str">
        <f>IFERROR(VLOOKUP($D162, ALL!$A:$G, 3, FALSE), "")</f>
        <v/>
      </c>
      <c r="H162" s="107" t="str">
        <f>IFERROR(VLOOKUP($D162, ALL!$A:$G, 5, FALSE), "")</f>
        <v/>
      </c>
      <c r="I162" s="194"/>
      <c r="L162" s="151" t="str">
        <f t="shared" si="2"/>
        <v/>
      </c>
    </row>
    <row r="163" spans="3:12" ht="49.95" customHeight="1">
      <c r="C163" s="166"/>
      <c r="D163" s="168"/>
      <c r="E163" s="107" t="str">
        <f>IFERROR(VLOOKUP($D163, ALL!$A:$G, 2, FALSE), "")</f>
        <v/>
      </c>
      <c r="F163" s="192"/>
      <c r="G163" s="107" t="str">
        <f>IFERROR(VLOOKUP($D163, ALL!$A:$G, 3, FALSE), "")</f>
        <v/>
      </c>
      <c r="H163" s="107" t="str">
        <f>IFERROR(VLOOKUP($D163, ALL!$A:$G, 5, FALSE), "")</f>
        <v/>
      </c>
      <c r="I163" s="194"/>
      <c r="L163" s="151" t="str">
        <f t="shared" si="2"/>
        <v/>
      </c>
    </row>
    <row r="164" spans="3:12" ht="49.95" customHeight="1">
      <c r="C164" s="166"/>
      <c r="D164" s="168"/>
      <c r="E164" s="107" t="str">
        <f>IFERROR(VLOOKUP($D164, ALL!$A:$G, 2, FALSE), "")</f>
        <v/>
      </c>
      <c r="F164" s="192"/>
      <c r="G164" s="107" t="str">
        <f>IFERROR(VLOOKUP($D164, ALL!$A:$G, 3, FALSE), "")</f>
        <v/>
      </c>
      <c r="H164" s="107" t="str">
        <f>IFERROR(VLOOKUP($D164, ALL!$A:$G, 5, FALSE), "")</f>
        <v/>
      </c>
      <c r="I164" s="194"/>
      <c r="L164" s="151" t="str">
        <f t="shared" si="2"/>
        <v/>
      </c>
    </row>
    <row r="165" spans="3:12" ht="49.95" customHeight="1">
      <c r="C165" s="166"/>
      <c r="D165" s="168"/>
      <c r="E165" s="107" t="str">
        <f>IFERROR(VLOOKUP($D165, ALL!$A:$G, 2, FALSE), "")</f>
        <v/>
      </c>
      <c r="F165" s="192"/>
      <c r="G165" s="107" t="str">
        <f>IFERROR(VLOOKUP($D165, ALL!$A:$G, 3, FALSE), "")</f>
        <v/>
      </c>
      <c r="H165" s="107" t="str">
        <f>IFERROR(VLOOKUP($D165, ALL!$A:$G, 5, FALSE), "")</f>
        <v/>
      </c>
      <c r="I165" s="194"/>
      <c r="L165" s="151" t="str">
        <f t="shared" si="2"/>
        <v/>
      </c>
    </row>
    <row r="166" spans="3:12" ht="49.95" customHeight="1">
      <c r="C166" s="166"/>
      <c r="D166" s="168"/>
      <c r="E166" s="107" t="str">
        <f>IFERROR(VLOOKUP($D166, ALL!$A:$G, 2, FALSE), "")</f>
        <v/>
      </c>
      <c r="F166" s="192"/>
      <c r="G166" s="107" t="str">
        <f>IFERROR(VLOOKUP($D166, ALL!$A:$G, 3, FALSE), "")</f>
        <v/>
      </c>
      <c r="H166" s="107" t="str">
        <f>IFERROR(VLOOKUP($D166, ALL!$A:$G, 5, FALSE), "")</f>
        <v/>
      </c>
      <c r="I166" s="194"/>
      <c r="L166" s="151" t="str">
        <f t="shared" si="2"/>
        <v/>
      </c>
    </row>
    <row r="167" spans="3:12" ht="49.95" customHeight="1">
      <c r="C167" s="166"/>
      <c r="D167" s="168"/>
      <c r="E167" s="107" t="str">
        <f>IFERROR(VLOOKUP($D167, ALL!$A:$G, 2, FALSE), "")</f>
        <v/>
      </c>
      <c r="F167" s="192"/>
      <c r="G167" s="107" t="str">
        <f>IFERROR(VLOOKUP($D167, ALL!$A:$G, 3, FALSE), "")</f>
        <v/>
      </c>
      <c r="H167" s="107" t="str">
        <f>IFERROR(VLOOKUP($D167, ALL!$A:$G, 5, FALSE), "")</f>
        <v/>
      </c>
      <c r="I167" s="194"/>
      <c r="L167" s="151" t="str">
        <f t="shared" si="2"/>
        <v/>
      </c>
    </row>
    <row r="168" spans="3:12" ht="49.95" customHeight="1">
      <c r="C168" s="166"/>
      <c r="D168" s="168"/>
      <c r="E168" s="107" t="str">
        <f>IFERROR(VLOOKUP($D168, ALL!$A:$G, 2, FALSE), "")</f>
        <v/>
      </c>
      <c r="F168" s="192"/>
      <c r="G168" s="107" t="str">
        <f>IFERROR(VLOOKUP($D168, ALL!$A:$G, 3, FALSE), "")</f>
        <v/>
      </c>
      <c r="H168" s="107" t="str">
        <f>IFERROR(VLOOKUP($D168, ALL!$A:$G, 5, FALSE), "")</f>
        <v/>
      </c>
      <c r="I168" s="194"/>
      <c r="L168" s="151" t="str">
        <f t="shared" si="2"/>
        <v/>
      </c>
    </row>
    <row r="169" spans="3:12" ht="49.95" customHeight="1">
      <c r="C169" s="166"/>
      <c r="D169" s="168"/>
      <c r="E169" s="107" t="str">
        <f>IFERROR(VLOOKUP($D169, ALL!$A:$G, 2, FALSE), "")</f>
        <v/>
      </c>
      <c r="F169" s="192"/>
      <c r="G169" s="107" t="str">
        <f>IFERROR(VLOOKUP($D169, ALL!$A:$G, 3, FALSE), "")</f>
        <v/>
      </c>
      <c r="H169" s="107" t="str">
        <f>IFERROR(VLOOKUP($D169, ALL!$A:$G, 5, FALSE), "")</f>
        <v/>
      </c>
      <c r="I169" s="194"/>
      <c r="L169" s="151" t="str">
        <f t="shared" si="2"/>
        <v/>
      </c>
    </row>
    <row r="170" spans="3:12" ht="49.95" customHeight="1">
      <c r="C170" s="166"/>
      <c r="D170" s="168"/>
      <c r="E170" s="107" t="str">
        <f>IFERROR(VLOOKUP($D170, ALL!$A:$G, 2, FALSE), "")</f>
        <v/>
      </c>
      <c r="F170" s="192"/>
      <c r="G170" s="107" t="str">
        <f>IFERROR(VLOOKUP($D170, ALL!$A:$G, 3, FALSE), "")</f>
        <v/>
      </c>
      <c r="H170" s="107" t="str">
        <f>IFERROR(VLOOKUP($D170, ALL!$A:$G, 5, FALSE), "")</f>
        <v/>
      </c>
      <c r="I170" s="194"/>
      <c r="L170" s="151" t="str">
        <f t="shared" si="2"/>
        <v/>
      </c>
    </row>
    <row r="171" spans="3:12" ht="49.95" customHeight="1">
      <c r="C171" s="166"/>
      <c r="D171" s="168"/>
      <c r="E171" s="107" t="str">
        <f>IFERROR(VLOOKUP($D171, ALL!$A:$G, 2, FALSE), "")</f>
        <v/>
      </c>
      <c r="F171" s="192"/>
      <c r="G171" s="107" t="str">
        <f>IFERROR(VLOOKUP($D171, ALL!$A:$G, 3, FALSE), "")</f>
        <v/>
      </c>
      <c r="H171" s="107" t="str">
        <f>IFERROR(VLOOKUP($D171, ALL!$A:$G, 5, FALSE), "")</f>
        <v/>
      </c>
      <c r="I171" s="194"/>
      <c r="L171" s="151" t="str">
        <f t="shared" ref="L171:L202" si="3">IF(D171="","",
  IF(COUNTIF($D$13:$D$22,D171)=0,"コード不一致",
    IF(INDEX($I$13:$I$22,MATCH(D171,$D$13:$D$22,0))="","台数未入力",
      IF(COUNTIF($D$139:$D$238,D171)&lt;INDEX($I$13:$I$22,MATCH(D171,$D$13:$D$22,0)),"台数不足","OK")
    )
  )
)</f>
        <v/>
      </c>
    </row>
    <row r="172" spans="3:12" ht="49.95" customHeight="1">
      <c r="C172" s="166"/>
      <c r="D172" s="168"/>
      <c r="E172" s="107" t="str">
        <f>IFERROR(VLOOKUP($D172, ALL!$A:$G, 2, FALSE), "")</f>
        <v/>
      </c>
      <c r="F172" s="192"/>
      <c r="G172" s="107" t="str">
        <f>IFERROR(VLOOKUP($D172, ALL!$A:$G, 3, FALSE), "")</f>
        <v/>
      </c>
      <c r="H172" s="107" t="str">
        <f>IFERROR(VLOOKUP($D172, ALL!$A:$G, 5, FALSE), "")</f>
        <v/>
      </c>
      <c r="I172" s="194"/>
      <c r="L172" s="151" t="str">
        <f t="shared" si="3"/>
        <v/>
      </c>
    </row>
    <row r="173" spans="3:12" ht="49.95" customHeight="1">
      <c r="C173" s="166"/>
      <c r="D173" s="168"/>
      <c r="E173" s="107" t="str">
        <f>IFERROR(VLOOKUP($D173, ALL!$A:$G, 2, FALSE), "")</f>
        <v/>
      </c>
      <c r="F173" s="192"/>
      <c r="G173" s="107" t="str">
        <f>IFERROR(VLOOKUP($D173, ALL!$A:$G, 3, FALSE), "")</f>
        <v/>
      </c>
      <c r="H173" s="107" t="str">
        <f>IFERROR(VLOOKUP($D173, ALL!$A:$G, 5, FALSE), "")</f>
        <v/>
      </c>
      <c r="I173" s="194"/>
      <c r="L173" s="151" t="str">
        <f t="shared" si="3"/>
        <v/>
      </c>
    </row>
    <row r="174" spans="3:12" ht="49.95" customHeight="1">
      <c r="C174" s="166"/>
      <c r="D174" s="168"/>
      <c r="E174" s="107" t="str">
        <f>IFERROR(VLOOKUP($D174, ALL!$A:$G, 2, FALSE), "")</f>
        <v/>
      </c>
      <c r="F174" s="192"/>
      <c r="G174" s="107" t="str">
        <f>IFERROR(VLOOKUP($D174, ALL!$A:$G, 3, FALSE), "")</f>
        <v/>
      </c>
      <c r="H174" s="107" t="str">
        <f>IFERROR(VLOOKUP($D174, ALL!$A:$G, 5, FALSE), "")</f>
        <v/>
      </c>
      <c r="I174" s="194"/>
      <c r="L174" s="151" t="str">
        <f t="shared" si="3"/>
        <v/>
      </c>
    </row>
    <row r="175" spans="3:12" ht="49.95" customHeight="1">
      <c r="C175" s="166"/>
      <c r="D175" s="168"/>
      <c r="E175" s="107" t="str">
        <f>IFERROR(VLOOKUP($D175, ALL!$A:$G, 2, FALSE), "")</f>
        <v/>
      </c>
      <c r="F175" s="192"/>
      <c r="G175" s="107" t="str">
        <f>IFERROR(VLOOKUP($D175, ALL!$A:$G, 3, FALSE), "")</f>
        <v/>
      </c>
      <c r="H175" s="107" t="str">
        <f>IFERROR(VLOOKUP($D175, ALL!$A:$G, 5, FALSE), "")</f>
        <v/>
      </c>
      <c r="I175" s="194"/>
      <c r="L175" s="151" t="str">
        <f t="shared" si="3"/>
        <v/>
      </c>
    </row>
    <row r="176" spans="3:12" ht="49.95" customHeight="1">
      <c r="C176" s="166"/>
      <c r="D176" s="168"/>
      <c r="E176" s="107" t="str">
        <f>IFERROR(VLOOKUP($D176, ALL!$A:$G, 2, FALSE), "")</f>
        <v/>
      </c>
      <c r="F176" s="192"/>
      <c r="G176" s="107" t="str">
        <f>IFERROR(VLOOKUP($D176, ALL!$A:$G, 3, FALSE), "")</f>
        <v/>
      </c>
      <c r="H176" s="107" t="str">
        <f>IFERROR(VLOOKUP($D176, ALL!$A:$G, 5, FALSE), "")</f>
        <v/>
      </c>
      <c r="I176" s="194"/>
      <c r="L176" s="151" t="str">
        <f t="shared" si="3"/>
        <v/>
      </c>
    </row>
    <row r="177" spans="3:12" ht="49.95" customHeight="1">
      <c r="C177" s="166"/>
      <c r="D177" s="168"/>
      <c r="E177" s="107" t="str">
        <f>IFERROR(VLOOKUP($D177, ALL!$A:$G, 2, FALSE), "")</f>
        <v/>
      </c>
      <c r="F177" s="192"/>
      <c r="G177" s="107" t="str">
        <f>IFERROR(VLOOKUP($D177, ALL!$A:$G, 3, FALSE), "")</f>
        <v/>
      </c>
      <c r="H177" s="107" t="str">
        <f>IFERROR(VLOOKUP($D177, ALL!$A:$G, 5, FALSE), "")</f>
        <v/>
      </c>
      <c r="I177" s="194"/>
      <c r="L177" s="151" t="str">
        <f t="shared" si="3"/>
        <v/>
      </c>
    </row>
    <row r="178" spans="3:12" ht="49.95" customHeight="1">
      <c r="C178" s="166"/>
      <c r="D178" s="168"/>
      <c r="E178" s="107" t="str">
        <f>IFERROR(VLOOKUP($D178, ALL!$A:$G, 2, FALSE), "")</f>
        <v/>
      </c>
      <c r="F178" s="192"/>
      <c r="G178" s="107" t="str">
        <f>IFERROR(VLOOKUP($D178, ALL!$A:$G, 3, FALSE), "")</f>
        <v/>
      </c>
      <c r="H178" s="107" t="str">
        <f>IFERROR(VLOOKUP($D178, ALL!$A:$G, 5, FALSE), "")</f>
        <v/>
      </c>
      <c r="I178" s="194"/>
      <c r="L178" s="151" t="str">
        <f t="shared" si="3"/>
        <v/>
      </c>
    </row>
    <row r="179" spans="3:12" ht="49.95" customHeight="1">
      <c r="C179" s="166"/>
      <c r="D179" s="168"/>
      <c r="E179" s="107" t="str">
        <f>IFERROR(VLOOKUP($D179, ALL!$A:$G, 2, FALSE), "")</f>
        <v/>
      </c>
      <c r="F179" s="192"/>
      <c r="G179" s="107" t="str">
        <f>IFERROR(VLOOKUP($D179, ALL!$A:$G, 3, FALSE), "")</f>
        <v/>
      </c>
      <c r="H179" s="107" t="str">
        <f>IFERROR(VLOOKUP($D179, ALL!$A:$G, 5, FALSE), "")</f>
        <v/>
      </c>
      <c r="I179" s="194"/>
      <c r="L179" s="151" t="str">
        <f t="shared" si="3"/>
        <v/>
      </c>
    </row>
    <row r="180" spans="3:12" ht="49.95" customHeight="1">
      <c r="C180" s="166"/>
      <c r="D180" s="168"/>
      <c r="E180" s="107" t="str">
        <f>IFERROR(VLOOKUP($D180, ALL!$A:$G, 2, FALSE), "")</f>
        <v/>
      </c>
      <c r="F180" s="192"/>
      <c r="G180" s="107" t="str">
        <f>IFERROR(VLOOKUP($D180, ALL!$A:$G, 3, FALSE), "")</f>
        <v/>
      </c>
      <c r="H180" s="107" t="str">
        <f>IFERROR(VLOOKUP($D180, ALL!$A:$G, 5, FALSE), "")</f>
        <v/>
      </c>
      <c r="I180" s="194"/>
      <c r="L180" s="151" t="str">
        <f t="shared" si="3"/>
        <v/>
      </c>
    </row>
    <row r="181" spans="3:12" ht="49.95" customHeight="1">
      <c r="C181" s="166"/>
      <c r="D181" s="168"/>
      <c r="E181" s="107" t="str">
        <f>IFERROR(VLOOKUP($D181, ALL!$A:$G, 2, FALSE), "")</f>
        <v/>
      </c>
      <c r="F181" s="192"/>
      <c r="G181" s="107" t="str">
        <f>IFERROR(VLOOKUP($D181, ALL!$A:$G, 3, FALSE), "")</f>
        <v/>
      </c>
      <c r="H181" s="107" t="str">
        <f>IFERROR(VLOOKUP($D181, ALL!$A:$G, 5, FALSE), "")</f>
        <v/>
      </c>
      <c r="I181" s="194"/>
      <c r="L181" s="151" t="str">
        <f t="shared" si="3"/>
        <v/>
      </c>
    </row>
    <row r="182" spans="3:12" ht="49.95" customHeight="1">
      <c r="C182" s="166"/>
      <c r="D182" s="168"/>
      <c r="E182" s="107" t="str">
        <f>IFERROR(VLOOKUP($D182, ALL!$A:$G, 2, FALSE), "")</f>
        <v/>
      </c>
      <c r="F182" s="192"/>
      <c r="G182" s="107" t="str">
        <f>IFERROR(VLOOKUP($D182, ALL!$A:$G, 3, FALSE), "")</f>
        <v/>
      </c>
      <c r="H182" s="107" t="str">
        <f>IFERROR(VLOOKUP($D182, ALL!$A:$G, 5, FALSE), "")</f>
        <v/>
      </c>
      <c r="I182" s="194"/>
      <c r="L182" s="151" t="str">
        <f t="shared" si="3"/>
        <v/>
      </c>
    </row>
    <row r="183" spans="3:12" ht="49.95" customHeight="1">
      <c r="C183" s="166"/>
      <c r="D183" s="168"/>
      <c r="E183" s="107" t="str">
        <f>IFERROR(VLOOKUP($D183, ALL!$A:$G, 2, FALSE), "")</f>
        <v/>
      </c>
      <c r="F183" s="192"/>
      <c r="G183" s="107" t="str">
        <f>IFERROR(VLOOKUP($D183, ALL!$A:$G, 3, FALSE), "")</f>
        <v/>
      </c>
      <c r="H183" s="107" t="str">
        <f>IFERROR(VLOOKUP($D183, ALL!$A:$G, 5, FALSE), "")</f>
        <v/>
      </c>
      <c r="I183" s="194"/>
      <c r="L183" s="151" t="str">
        <f t="shared" si="3"/>
        <v/>
      </c>
    </row>
    <row r="184" spans="3:12" ht="49.95" customHeight="1">
      <c r="C184" s="166"/>
      <c r="D184" s="168"/>
      <c r="E184" s="107" t="str">
        <f>IFERROR(VLOOKUP($D184, ALL!$A:$G, 2, FALSE), "")</f>
        <v/>
      </c>
      <c r="F184" s="192"/>
      <c r="G184" s="107" t="str">
        <f>IFERROR(VLOOKUP($D184, ALL!$A:$G, 3, FALSE), "")</f>
        <v/>
      </c>
      <c r="H184" s="107" t="str">
        <f>IFERROR(VLOOKUP($D184, ALL!$A:$G, 5, FALSE), "")</f>
        <v/>
      </c>
      <c r="I184" s="194"/>
      <c r="L184" s="151" t="str">
        <f t="shared" si="3"/>
        <v/>
      </c>
    </row>
    <row r="185" spans="3:12" ht="49.95" customHeight="1">
      <c r="C185" s="166"/>
      <c r="D185" s="168"/>
      <c r="E185" s="107" t="str">
        <f>IFERROR(VLOOKUP($D185, ALL!$A:$G, 2, FALSE), "")</f>
        <v/>
      </c>
      <c r="F185" s="192"/>
      <c r="G185" s="107" t="str">
        <f>IFERROR(VLOOKUP($D185, ALL!$A:$G, 3, FALSE), "")</f>
        <v/>
      </c>
      <c r="H185" s="107" t="str">
        <f>IFERROR(VLOOKUP($D185, ALL!$A:$G, 5, FALSE), "")</f>
        <v/>
      </c>
      <c r="I185" s="194"/>
      <c r="L185" s="151" t="str">
        <f t="shared" si="3"/>
        <v/>
      </c>
    </row>
    <row r="186" spans="3:12" ht="49.95" customHeight="1">
      <c r="C186" s="166"/>
      <c r="D186" s="168"/>
      <c r="E186" s="107" t="str">
        <f>IFERROR(VLOOKUP($D186, ALL!$A:$G, 2, FALSE), "")</f>
        <v/>
      </c>
      <c r="F186" s="192"/>
      <c r="G186" s="107" t="str">
        <f>IFERROR(VLOOKUP($D186, ALL!$A:$G, 3, FALSE), "")</f>
        <v/>
      </c>
      <c r="H186" s="107" t="str">
        <f>IFERROR(VLOOKUP($D186, ALL!$A:$G, 5, FALSE), "")</f>
        <v/>
      </c>
      <c r="I186" s="194"/>
      <c r="L186" s="151" t="str">
        <f t="shared" si="3"/>
        <v/>
      </c>
    </row>
    <row r="187" spans="3:12" ht="49.95" customHeight="1">
      <c r="C187" s="166"/>
      <c r="D187" s="168"/>
      <c r="E187" s="107" t="str">
        <f>IFERROR(VLOOKUP($D187, ALL!$A:$G, 2, FALSE), "")</f>
        <v/>
      </c>
      <c r="F187" s="192"/>
      <c r="G187" s="107" t="str">
        <f>IFERROR(VLOOKUP($D187, ALL!$A:$G, 3, FALSE), "")</f>
        <v/>
      </c>
      <c r="H187" s="107" t="str">
        <f>IFERROR(VLOOKUP($D187, ALL!$A:$G, 5, FALSE), "")</f>
        <v/>
      </c>
      <c r="I187" s="194"/>
      <c r="L187" s="151" t="str">
        <f t="shared" si="3"/>
        <v/>
      </c>
    </row>
    <row r="188" spans="3:12" ht="49.95" customHeight="1">
      <c r="C188" s="166"/>
      <c r="D188" s="168"/>
      <c r="E188" s="107" t="str">
        <f>IFERROR(VLOOKUP($D188, ALL!$A:$G, 2, FALSE), "")</f>
        <v/>
      </c>
      <c r="F188" s="192"/>
      <c r="G188" s="107" t="str">
        <f>IFERROR(VLOOKUP($D188, ALL!$A:$G, 3, FALSE), "")</f>
        <v/>
      </c>
      <c r="H188" s="107" t="str">
        <f>IFERROR(VLOOKUP($D188, ALL!$A:$G, 5, FALSE), "")</f>
        <v/>
      </c>
      <c r="I188" s="194"/>
      <c r="L188" s="151" t="str">
        <f t="shared" si="3"/>
        <v/>
      </c>
    </row>
    <row r="189" spans="3:12" ht="49.95" customHeight="1">
      <c r="C189" s="166"/>
      <c r="D189" s="168"/>
      <c r="E189" s="107" t="str">
        <f>IFERROR(VLOOKUP($D189, ALL!$A:$G, 2, FALSE), "")</f>
        <v/>
      </c>
      <c r="F189" s="192"/>
      <c r="G189" s="107" t="str">
        <f>IFERROR(VLOOKUP($D189, ALL!$A:$G, 3, FALSE), "")</f>
        <v/>
      </c>
      <c r="H189" s="107" t="str">
        <f>IFERROR(VLOOKUP($D189, ALL!$A:$G, 5, FALSE), "")</f>
        <v/>
      </c>
      <c r="I189" s="194"/>
      <c r="L189" s="151" t="str">
        <f t="shared" si="3"/>
        <v/>
      </c>
    </row>
    <row r="190" spans="3:12" ht="49.95" customHeight="1">
      <c r="C190" s="166"/>
      <c r="D190" s="168"/>
      <c r="E190" s="107" t="str">
        <f>IFERROR(VLOOKUP($D190, ALL!$A:$G, 2, FALSE), "")</f>
        <v/>
      </c>
      <c r="F190" s="192"/>
      <c r="G190" s="107" t="str">
        <f>IFERROR(VLOOKUP($D190, ALL!$A:$G, 3, FALSE), "")</f>
        <v/>
      </c>
      <c r="H190" s="107" t="str">
        <f>IFERROR(VLOOKUP($D190, ALL!$A:$G, 5, FALSE), "")</f>
        <v/>
      </c>
      <c r="I190" s="194"/>
      <c r="L190" s="151" t="str">
        <f t="shared" si="3"/>
        <v/>
      </c>
    </row>
    <row r="191" spans="3:12" ht="49.95" customHeight="1">
      <c r="C191" s="166"/>
      <c r="D191" s="168"/>
      <c r="E191" s="107" t="str">
        <f>IFERROR(VLOOKUP($D191, ALL!$A:$G, 2, FALSE), "")</f>
        <v/>
      </c>
      <c r="F191" s="192"/>
      <c r="G191" s="107" t="str">
        <f>IFERROR(VLOOKUP($D191, ALL!$A:$G, 3, FALSE), "")</f>
        <v/>
      </c>
      <c r="H191" s="107" t="str">
        <f>IFERROR(VLOOKUP($D191, ALL!$A:$G, 5, FALSE), "")</f>
        <v/>
      </c>
      <c r="I191" s="194"/>
      <c r="L191" s="151" t="str">
        <f t="shared" si="3"/>
        <v/>
      </c>
    </row>
    <row r="192" spans="3:12" ht="49.95" customHeight="1">
      <c r="C192" s="166"/>
      <c r="D192" s="168"/>
      <c r="E192" s="107" t="str">
        <f>IFERROR(VLOOKUP($D192, ALL!$A:$G, 2, FALSE), "")</f>
        <v/>
      </c>
      <c r="F192" s="192"/>
      <c r="G192" s="107" t="str">
        <f>IFERROR(VLOOKUP($D192, ALL!$A:$G, 3, FALSE), "")</f>
        <v/>
      </c>
      <c r="H192" s="107" t="str">
        <f>IFERROR(VLOOKUP($D192, ALL!$A:$G, 5, FALSE), "")</f>
        <v/>
      </c>
      <c r="I192" s="194"/>
      <c r="L192" s="151" t="str">
        <f t="shared" si="3"/>
        <v/>
      </c>
    </row>
    <row r="193" spans="3:12" ht="49.95" customHeight="1">
      <c r="C193" s="166"/>
      <c r="D193" s="168"/>
      <c r="E193" s="107" t="str">
        <f>IFERROR(VLOOKUP($D193, ALL!$A:$G, 2, FALSE), "")</f>
        <v/>
      </c>
      <c r="F193" s="192"/>
      <c r="G193" s="107" t="str">
        <f>IFERROR(VLOOKUP($D193, ALL!$A:$G, 3, FALSE), "")</f>
        <v/>
      </c>
      <c r="H193" s="107" t="str">
        <f>IFERROR(VLOOKUP($D193, ALL!$A:$G, 5, FALSE), "")</f>
        <v/>
      </c>
      <c r="I193" s="194"/>
      <c r="L193" s="151" t="str">
        <f t="shared" si="3"/>
        <v/>
      </c>
    </row>
    <row r="194" spans="3:12" ht="49.95" customHeight="1">
      <c r="C194" s="166"/>
      <c r="D194" s="168"/>
      <c r="E194" s="107" t="str">
        <f>IFERROR(VLOOKUP($D194, ALL!$A:$G, 2, FALSE), "")</f>
        <v/>
      </c>
      <c r="F194" s="192"/>
      <c r="G194" s="107" t="str">
        <f>IFERROR(VLOOKUP($D194, ALL!$A:$G, 3, FALSE), "")</f>
        <v/>
      </c>
      <c r="H194" s="107" t="str">
        <f>IFERROR(VLOOKUP($D194, ALL!$A:$G, 5, FALSE), "")</f>
        <v/>
      </c>
      <c r="I194" s="194"/>
      <c r="L194" s="151" t="str">
        <f t="shared" si="3"/>
        <v/>
      </c>
    </row>
    <row r="195" spans="3:12" ht="49.95" customHeight="1">
      <c r="C195" s="166"/>
      <c r="D195" s="168"/>
      <c r="E195" s="107" t="str">
        <f>IFERROR(VLOOKUP($D195, ALL!$A:$G, 2, FALSE), "")</f>
        <v/>
      </c>
      <c r="F195" s="192"/>
      <c r="G195" s="107" t="str">
        <f>IFERROR(VLOOKUP($D195, ALL!$A:$G, 3, FALSE), "")</f>
        <v/>
      </c>
      <c r="H195" s="107" t="str">
        <f>IFERROR(VLOOKUP($D195, ALL!$A:$G, 5, FALSE), "")</f>
        <v/>
      </c>
      <c r="I195" s="194"/>
      <c r="L195" s="151" t="str">
        <f t="shared" si="3"/>
        <v/>
      </c>
    </row>
    <row r="196" spans="3:12" ht="49.95" customHeight="1">
      <c r="C196" s="166"/>
      <c r="D196" s="168"/>
      <c r="E196" s="107" t="str">
        <f>IFERROR(VLOOKUP($D196, ALL!$A:$G, 2, FALSE), "")</f>
        <v/>
      </c>
      <c r="F196" s="192"/>
      <c r="G196" s="107" t="str">
        <f>IFERROR(VLOOKUP($D196, ALL!$A:$G, 3, FALSE), "")</f>
        <v/>
      </c>
      <c r="H196" s="107" t="str">
        <f>IFERROR(VLOOKUP($D196, ALL!$A:$G, 5, FALSE), "")</f>
        <v/>
      </c>
      <c r="I196" s="194"/>
      <c r="L196" s="151" t="str">
        <f t="shared" si="3"/>
        <v/>
      </c>
    </row>
    <row r="197" spans="3:12" ht="49.95" customHeight="1">
      <c r="C197" s="166"/>
      <c r="D197" s="168"/>
      <c r="E197" s="107" t="str">
        <f>IFERROR(VLOOKUP($D197, ALL!$A:$G, 2, FALSE), "")</f>
        <v/>
      </c>
      <c r="F197" s="192"/>
      <c r="G197" s="107" t="str">
        <f>IFERROR(VLOOKUP($D197, ALL!$A:$G, 3, FALSE), "")</f>
        <v/>
      </c>
      <c r="H197" s="107" t="str">
        <f>IFERROR(VLOOKUP($D197, ALL!$A:$G, 5, FALSE), "")</f>
        <v/>
      </c>
      <c r="I197" s="194"/>
      <c r="L197" s="151" t="str">
        <f t="shared" si="3"/>
        <v/>
      </c>
    </row>
    <row r="198" spans="3:12" ht="49.95" customHeight="1">
      <c r="C198" s="166"/>
      <c r="D198" s="168"/>
      <c r="E198" s="107" t="str">
        <f>IFERROR(VLOOKUP($D198, ALL!$A:$G, 2, FALSE), "")</f>
        <v/>
      </c>
      <c r="F198" s="192"/>
      <c r="G198" s="107" t="str">
        <f>IFERROR(VLOOKUP($D198, ALL!$A:$G, 3, FALSE), "")</f>
        <v/>
      </c>
      <c r="H198" s="107" t="str">
        <f>IFERROR(VLOOKUP($D198, ALL!$A:$G, 5, FALSE), "")</f>
        <v/>
      </c>
      <c r="I198" s="194"/>
      <c r="L198" s="151" t="str">
        <f t="shared" si="3"/>
        <v/>
      </c>
    </row>
    <row r="199" spans="3:12" ht="49.95" customHeight="1">
      <c r="C199" s="166"/>
      <c r="D199" s="168"/>
      <c r="E199" s="107" t="str">
        <f>IFERROR(VLOOKUP($D199, ALL!$A:$G, 2, FALSE), "")</f>
        <v/>
      </c>
      <c r="F199" s="192"/>
      <c r="G199" s="107" t="str">
        <f>IFERROR(VLOOKUP($D199, ALL!$A:$G, 3, FALSE), "")</f>
        <v/>
      </c>
      <c r="H199" s="107" t="str">
        <f>IFERROR(VLOOKUP($D199, ALL!$A:$G, 5, FALSE), "")</f>
        <v/>
      </c>
      <c r="I199" s="194"/>
      <c r="L199" s="151" t="str">
        <f t="shared" si="3"/>
        <v/>
      </c>
    </row>
    <row r="200" spans="3:12" ht="49.95" customHeight="1">
      <c r="C200" s="166"/>
      <c r="D200" s="168"/>
      <c r="E200" s="107" t="str">
        <f>IFERROR(VLOOKUP($D200, ALL!$A:$G, 2, FALSE), "")</f>
        <v/>
      </c>
      <c r="F200" s="192"/>
      <c r="G200" s="107" t="str">
        <f>IFERROR(VLOOKUP($D200, ALL!$A:$G, 3, FALSE), "")</f>
        <v/>
      </c>
      <c r="H200" s="107" t="str">
        <f>IFERROR(VLOOKUP($D200, ALL!$A:$G, 5, FALSE), "")</f>
        <v/>
      </c>
      <c r="I200" s="194"/>
      <c r="L200" s="151" t="str">
        <f t="shared" si="3"/>
        <v/>
      </c>
    </row>
    <row r="201" spans="3:12" ht="49.95" customHeight="1">
      <c r="C201" s="166"/>
      <c r="D201" s="168"/>
      <c r="E201" s="107" t="str">
        <f>IFERROR(VLOOKUP($D201, ALL!$A:$G, 2, FALSE), "")</f>
        <v/>
      </c>
      <c r="F201" s="192"/>
      <c r="G201" s="107" t="str">
        <f>IFERROR(VLOOKUP($D201, ALL!$A:$G, 3, FALSE), "")</f>
        <v/>
      </c>
      <c r="H201" s="107" t="str">
        <f>IFERROR(VLOOKUP($D201, ALL!$A:$G, 5, FALSE), "")</f>
        <v/>
      </c>
      <c r="I201" s="194"/>
      <c r="L201" s="151" t="str">
        <f t="shared" si="3"/>
        <v/>
      </c>
    </row>
    <row r="202" spans="3:12" ht="49.95" customHeight="1">
      <c r="C202" s="166"/>
      <c r="D202" s="168"/>
      <c r="E202" s="107" t="str">
        <f>IFERROR(VLOOKUP($D202, ALL!$A:$G, 2, FALSE), "")</f>
        <v/>
      </c>
      <c r="F202" s="192"/>
      <c r="G202" s="107" t="str">
        <f>IFERROR(VLOOKUP($D202, ALL!$A:$G, 3, FALSE), "")</f>
        <v/>
      </c>
      <c r="H202" s="107" t="str">
        <f>IFERROR(VLOOKUP($D202, ALL!$A:$G, 5, FALSE), "")</f>
        <v/>
      </c>
      <c r="I202" s="194"/>
      <c r="L202" s="151" t="str">
        <f t="shared" si="3"/>
        <v/>
      </c>
    </row>
    <row r="203" spans="3:12" ht="49.95" customHeight="1">
      <c r="C203" s="166"/>
      <c r="D203" s="168"/>
      <c r="E203" s="107" t="str">
        <f>IFERROR(VLOOKUP($D203, ALL!$A:$G, 2, FALSE), "")</f>
        <v/>
      </c>
      <c r="F203" s="192"/>
      <c r="G203" s="107" t="str">
        <f>IFERROR(VLOOKUP($D203, ALL!$A:$G, 3, FALSE), "")</f>
        <v/>
      </c>
      <c r="H203" s="107" t="str">
        <f>IFERROR(VLOOKUP($D203, ALL!$A:$G, 5, FALSE), "")</f>
        <v/>
      </c>
      <c r="I203" s="194"/>
      <c r="L203" s="151" t="str">
        <f t="shared" ref="L203:L238" si="4">IF(D203="","",
  IF(COUNTIF($D$13:$D$22,D203)=0,"コード不一致",
    IF(INDEX($I$13:$I$22,MATCH(D203,$D$13:$D$22,0))="","台数未入力",
      IF(COUNTIF($D$139:$D$238,D203)&lt;INDEX($I$13:$I$22,MATCH(D203,$D$13:$D$22,0)),"台数不足","OK")
    )
  )
)</f>
        <v/>
      </c>
    </row>
    <row r="204" spans="3:12" ht="49.95" customHeight="1">
      <c r="C204" s="166"/>
      <c r="D204" s="168"/>
      <c r="E204" s="107" t="str">
        <f>IFERROR(VLOOKUP($D204, ALL!$A:$G, 2, FALSE), "")</f>
        <v/>
      </c>
      <c r="F204" s="192"/>
      <c r="G204" s="107" t="str">
        <f>IFERROR(VLOOKUP($D204, ALL!$A:$G, 3, FALSE), "")</f>
        <v/>
      </c>
      <c r="H204" s="107" t="str">
        <f>IFERROR(VLOOKUP($D204, ALL!$A:$G, 5, FALSE), "")</f>
        <v/>
      </c>
      <c r="I204" s="194"/>
      <c r="L204" s="151" t="str">
        <f t="shared" si="4"/>
        <v/>
      </c>
    </row>
    <row r="205" spans="3:12" ht="49.95" customHeight="1">
      <c r="C205" s="166"/>
      <c r="D205" s="168"/>
      <c r="E205" s="107" t="str">
        <f>IFERROR(VLOOKUP($D205, ALL!$A:$G, 2, FALSE), "")</f>
        <v/>
      </c>
      <c r="F205" s="192"/>
      <c r="G205" s="107" t="str">
        <f>IFERROR(VLOOKUP($D205, ALL!$A:$G, 3, FALSE), "")</f>
        <v/>
      </c>
      <c r="H205" s="107" t="str">
        <f>IFERROR(VLOOKUP($D205, ALL!$A:$G, 5, FALSE), "")</f>
        <v/>
      </c>
      <c r="I205" s="194"/>
      <c r="L205" s="151" t="str">
        <f t="shared" si="4"/>
        <v/>
      </c>
    </row>
    <row r="206" spans="3:12" ht="49.95" customHeight="1">
      <c r="C206" s="166"/>
      <c r="D206" s="168"/>
      <c r="E206" s="107" t="str">
        <f>IFERROR(VLOOKUP($D206, ALL!$A:$G, 2, FALSE), "")</f>
        <v/>
      </c>
      <c r="F206" s="192"/>
      <c r="G206" s="107" t="str">
        <f>IFERROR(VLOOKUP($D206, ALL!$A:$G, 3, FALSE), "")</f>
        <v/>
      </c>
      <c r="H206" s="107" t="str">
        <f>IFERROR(VLOOKUP($D206, ALL!$A:$G, 5, FALSE), "")</f>
        <v/>
      </c>
      <c r="I206" s="194"/>
      <c r="L206" s="151" t="str">
        <f t="shared" si="4"/>
        <v/>
      </c>
    </row>
    <row r="207" spans="3:12" ht="49.95" customHeight="1">
      <c r="C207" s="166"/>
      <c r="D207" s="168"/>
      <c r="E207" s="107" t="str">
        <f>IFERROR(VLOOKUP($D207, ALL!$A:$G, 2, FALSE), "")</f>
        <v/>
      </c>
      <c r="F207" s="192"/>
      <c r="G207" s="107" t="str">
        <f>IFERROR(VLOOKUP($D207, ALL!$A:$G, 3, FALSE), "")</f>
        <v/>
      </c>
      <c r="H207" s="107" t="str">
        <f>IFERROR(VLOOKUP($D207, ALL!$A:$G, 5, FALSE), "")</f>
        <v/>
      </c>
      <c r="I207" s="194"/>
      <c r="L207" s="151" t="str">
        <f t="shared" si="4"/>
        <v/>
      </c>
    </row>
    <row r="208" spans="3:12" ht="49.95" customHeight="1">
      <c r="C208" s="166"/>
      <c r="D208" s="168"/>
      <c r="E208" s="107" t="str">
        <f>IFERROR(VLOOKUP($D208, ALL!$A:$G, 2, FALSE), "")</f>
        <v/>
      </c>
      <c r="F208" s="192"/>
      <c r="G208" s="107" t="str">
        <f>IFERROR(VLOOKUP($D208, ALL!$A:$G, 3, FALSE), "")</f>
        <v/>
      </c>
      <c r="H208" s="107" t="str">
        <f>IFERROR(VLOOKUP($D208, ALL!$A:$G, 5, FALSE), "")</f>
        <v/>
      </c>
      <c r="I208" s="194"/>
      <c r="L208" s="151" t="str">
        <f t="shared" si="4"/>
        <v/>
      </c>
    </row>
    <row r="209" spans="3:12" ht="49.95" customHeight="1">
      <c r="C209" s="166"/>
      <c r="D209" s="168"/>
      <c r="E209" s="107" t="str">
        <f>IFERROR(VLOOKUP($D209, ALL!$A:$G, 2, FALSE), "")</f>
        <v/>
      </c>
      <c r="F209" s="192"/>
      <c r="G209" s="107" t="str">
        <f>IFERROR(VLOOKUP($D209, ALL!$A:$G, 3, FALSE), "")</f>
        <v/>
      </c>
      <c r="H209" s="107" t="str">
        <f>IFERROR(VLOOKUP($D209, ALL!$A:$G, 5, FALSE), "")</f>
        <v/>
      </c>
      <c r="I209" s="194"/>
      <c r="L209" s="151" t="str">
        <f t="shared" si="4"/>
        <v/>
      </c>
    </row>
    <row r="210" spans="3:12" ht="49.95" customHeight="1">
      <c r="C210" s="166"/>
      <c r="D210" s="168"/>
      <c r="E210" s="107" t="str">
        <f>IFERROR(VLOOKUP($D210, ALL!$A:$G, 2, FALSE), "")</f>
        <v/>
      </c>
      <c r="F210" s="192"/>
      <c r="G210" s="107" t="str">
        <f>IFERROR(VLOOKUP($D210, ALL!$A:$G, 3, FALSE), "")</f>
        <v/>
      </c>
      <c r="H210" s="107" t="str">
        <f>IFERROR(VLOOKUP($D210, ALL!$A:$G, 5, FALSE), "")</f>
        <v/>
      </c>
      <c r="I210" s="194"/>
      <c r="L210" s="151" t="str">
        <f t="shared" si="4"/>
        <v/>
      </c>
    </row>
    <row r="211" spans="3:12" ht="49.95" customHeight="1">
      <c r="C211" s="166"/>
      <c r="D211" s="168"/>
      <c r="E211" s="107" t="str">
        <f>IFERROR(VLOOKUP($D211, ALL!$A:$G, 2, FALSE), "")</f>
        <v/>
      </c>
      <c r="F211" s="192"/>
      <c r="G211" s="107" t="str">
        <f>IFERROR(VLOOKUP($D211, ALL!$A:$G, 3, FALSE), "")</f>
        <v/>
      </c>
      <c r="H211" s="107" t="str">
        <f>IFERROR(VLOOKUP($D211, ALL!$A:$G, 5, FALSE), "")</f>
        <v/>
      </c>
      <c r="I211" s="194"/>
      <c r="L211" s="151" t="str">
        <f t="shared" si="4"/>
        <v/>
      </c>
    </row>
    <row r="212" spans="3:12" ht="49.95" customHeight="1">
      <c r="C212" s="166"/>
      <c r="D212" s="168"/>
      <c r="E212" s="107" t="str">
        <f>IFERROR(VLOOKUP($D212, ALL!$A:$G, 2, FALSE), "")</f>
        <v/>
      </c>
      <c r="F212" s="192"/>
      <c r="G212" s="107" t="str">
        <f>IFERROR(VLOOKUP($D212, ALL!$A:$G, 3, FALSE), "")</f>
        <v/>
      </c>
      <c r="H212" s="107" t="str">
        <f>IFERROR(VLOOKUP($D212, ALL!$A:$G, 5, FALSE), "")</f>
        <v/>
      </c>
      <c r="I212" s="194"/>
      <c r="L212" s="151" t="str">
        <f t="shared" si="4"/>
        <v/>
      </c>
    </row>
    <row r="213" spans="3:12" ht="49.95" customHeight="1">
      <c r="C213" s="166"/>
      <c r="D213" s="168"/>
      <c r="E213" s="107" t="str">
        <f>IFERROR(VLOOKUP($D213, ALL!$A:$G, 2, FALSE), "")</f>
        <v/>
      </c>
      <c r="F213" s="192"/>
      <c r="G213" s="107" t="str">
        <f>IFERROR(VLOOKUP($D213, ALL!$A:$G, 3, FALSE), "")</f>
        <v/>
      </c>
      <c r="H213" s="107" t="str">
        <f>IFERROR(VLOOKUP($D213, ALL!$A:$G, 5, FALSE), "")</f>
        <v/>
      </c>
      <c r="I213" s="194"/>
      <c r="L213" s="151" t="str">
        <f t="shared" si="4"/>
        <v/>
      </c>
    </row>
    <row r="214" spans="3:12" ht="49.95" customHeight="1">
      <c r="C214" s="166"/>
      <c r="D214" s="168"/>
      <c r="E214" s="107" t="str">
        <f>IFERROR(VLOOKUP($D214, ALL!$A:$G, 2, FALSE), "")</f>
        <v/>
      </c>
      <c r="F214" s="192"/>
      <c r="G214" s="107" t="str">
        <f>IFERROR(VLOOKUP($D214, ALL!$A:$G, 3, FALSE), "")</f>
        <v/>
      </c>
      <c r="H214" s="107" t="str">
        <f>IFERROR(VLOOKUP($D214, ALL!$A:$G, 5, FALSE), "")</f>
        <v/>
      </c>
      <c r="I214" s="194"/>
      <c r="L214" s="151" t="str">
        <f t="shared" si="4"/>
        <v/>
      </c>
    </row>
    <row r="215" spans="3:12" ht="49.95" customHeight="1">
      <c r="C215" s="166"/>
      <c r="D215" s="168"/>
      <c r="E215" s="107" t="str">
        <f>IFERROR(VLOOKUP($D215, ALL!$A:$G, 2, FALSE), "")</f>
        <v/>
      </c>
      <c r="F215" s="192"/>
      <c r="G215" s="107" t="str">
        <f>IFERROR(VLOOKUP($D215, ALL!$A:$G, 3, FALSE), "")</f>
        <v/>
      </c>
      <c r="H215" s="107" t="str">
        <f>IFERROR(VLOOKUP($D215, ALL!$A:$G, 5, FALSE), "")</f>
        <v/>
      </c>
      <c r="I215" s="194"/>
      <c r="L215" s="151" t="str">
        <f t="shared" si="4"/>
        <v/>
      </c>
    </row>
    <row r="216" spans="3:12" ht="49.95" customHeight="1">
      <c r="C216" s="166"/>
      <c r="D216" s="168"/>
      <c r="E216" s="107" t="str">
        <f>IFERROR(VLOOKUP($D216, ALL!$A:$G, 2, FALSE), "")</f>
        <v/>
      </c>
      <c r="F216" s="192"/>
      <c r="G216" s="107" t="str">
        <f>IFERROR(VLOOKUP($D216, ALL!$A:$G, 3, FALSE), "")</f>
        <v/>
      </c>
      <c r="H216" s="107" t="str">
        <f>IFERROR(VLOOKUP($D216, ALL!$A:$G, 5, FALSE), "")</f>
        <v/>
      </c>
      <c r="I216" s="194"/>
      <c r="L216" s="151" t="str">
        <f t="shared" si="4"/>
        <v/>
      </c>
    </row>
    <row r="217" spans="3:12" ht="49.95" customHeight="1">
      <c r="C217" s="166"/>
      <c r="D217" s="168"/>
      <c r="E217" s="107" t="str">
        <f>IFERROR(VLOOKUP($D217, ALL!$A:$G, 2, FALSE), "")</f>
        <v/>
      </c>
      <c r="F217" s="192"/>
      <c r="G217" s="107" t="str">
        <f>IFERROR(VLOOKUP($D217, ALL!$A:$G, 3, FALSE), "")</f>
        <v/>
      </c>
      <c r="H217" s="107" t="str">
        <f>IFERROR(VLOOKUP($D217, ALL!$A:$G, 5, FALSE), "")</f>
        <v/>
      </c>
      <c r="I217" s="194"/>
      <c r="L217" s="151" t="str">
        <f t="shared" si="4"/>
        <v/>
      </c>
    </row>
    <row r="218" spans="3:12" ht="49.95" customHeight="1">
      <c r="C218" s="166"/>
      <c r="D218" s="168"/>
      <c r="E218" s="107" t="str">
        <f>IFERROR(VLOOKUP($D218, ALL!$A:$G, 2, FALSE), "")</f>
        <v/>
      </c>
      <c r="F218" s="192"/>
      <c r="G218" s="107" t="str">
        <f>IFERROR(VLOOKUP($D218, ALL!$A:$G, 3, FALSE), "")</f>
        <v/>
      </c>
      <c r="H218" s="107" t="str">
        <f>IFERROR(VLOOKUP($D218, ALL!$A:$G, 5, FALSE), "")</f>
        <v/>
      </c>
      <c r="I218" s="194"/>
      <c r="L218" s="151" t="str">
        <f t="shared" si="4"/>
        <v/>
      </c>
    </row>
    <row r="219" spans="3:12" ht="49.95" customHeight="1">
      <c r="C219" s="166"/>
      <c r="D219" s="168"/>
      <c r="E219" s="107" t="str">
        <f>IFERROR(VLOOKUP($D219, ALL!$A:$G, 2, FALSE), "")</f>
        <v/>
      </c>
      <c r="F219" s="192"/>
      <c r="G219" s="107" t="str">
        <f>IFERROR(VLOOKUP($D219, ALL!$A:$G, 3, FALSE), "")</f>
        <v/>
      </c>
      <c r="H219" s="107" t="str">
        <f>IFERROR(VLOOKUP($D219, ALL!$A:$G, 5, FALSE), "")</f>
        <v/>
      </c>
      <c r="I219" s="194"/>
      <c r="L219" s="151" t="str">
        <f t="shared" si="4"/>
        <v/>
      </c>
    </row>
    <row r="220" spans="3:12" ht="49.95" customHeight="1">
      <c r="C220" s="166"/>
      <c r="D220" s="168"/>
      <c r="E220" s="107" t="str">
        <f>IFERROR(VLOOKUP($D220, ALL!$A:$G, 2, FALSE), "")</f>
        <v/>
      </c>
      <c r="F220" s="192"/>
      <c r="G220" s="107" t="str">
        <f>IFERROR(VLOOKUP($D220, ALL!$A:$G, 3, FALSE), "")</f>
        <v/>
      </c>
      <c r="H220" s="107" t="str">
        <f>IFERROR(VLOOKUP($D220, ALL!$A:$G, 5, FALSE), "")</f>
        <v/>
      </c>
      <c r="I220" s="194"/>
      <c r="L220" s="151" t="str">
        <f t="shared" si="4"/>
        <v/>
      </c>
    </row>
    <row r="221" spans="3:12" ht="49.95" customHeight="1">
      <c r="C221" s="166"/>
      <c r="D221" s="168"/>
      <c r="E221" s="107" t="str">
        <f>IFERROR(VLOOKUP($D221, ALL!$A:$G, 2, FALSE), "")</f>
        <v/>
      </c>
      <c r="F221" s="192"/>
      <c r="G221" s="107" t="str">
        <f>IFERROR(VLOOKUP($D221, ALL!$A:$G, 3, FALSE), "")</f>
        <v/>
      </c>
      <c r="H221" s="107" t="str">
        <f>IFERROR(VLOOKUP($D221, ALL!$A:$G, 5, FALSE), "")</f>
        <v/>
      </c>
      <c r="I221" s="194"/>
      <c r="L221" s="151" t="str">
        <f t="shared" si="4"/>
        <v/>
      </c>
    </row>
    <row r="222" spans="3:12" ht="49.95" customHeight="1">
      <c r="C222" s="166"/>
      <c r="D222" s="168"/>
      <c r="E222" s="107" t="str">
        <f>IFERROR(VLOOKUP($D222, ALL!$A:$G, 2, FALSE), "")</f>
        <v/>
      </c>
      <c r="F222" s="192"/>
      <c r="G222" s="107" t="str">
        <f>IFERROR(VLOOKUP($D222, ALL!$A:$G, 3, FALSE), "")</f>
        <v/>
      </c>
      <c r="H222" s="107" t="str">
        <f>IFERROR(VLOOKUP($D222, ALL!$A:$G, 5, FALSE), "")</f>
        <v/>
      </c>
      <c r="I222" s="194"/>
      <c r="L222" s="151" t="str">
        <f t="shared" si="4"/>
        <v/>
      </c>
    </row>
    <row r="223" spans="3:12" ht="49.95" customHeight="1">
      <c r="C223" s="166"/>
      <c r="D223" s="168"/>
      <c r="E223" s="107" t="str">
        <f>IFERROR(VLOOKUP($D223, ALL!$A:$G, 2, FALSE), "")</f>
        <v/>
      </c>
      <c r="F223" s="192"/>
      <c r="G223" s="107" t="str">
        <f>IFERROR(VLOOKUP($D223, ALL!$A:$G, 3, FALSE), "")</f>
        <v/>
      </c>
      <c r="H223" s="107" t="str">
        <f>IFERROR(VLOOKUP($D223, ALL!$A:$G, 5, FALSE), "")</f>
        <v/>
      </c>
      <c r="I223" s="194"/>
      <c r="L223" s="151" t="str">
        <f t="shared" si="4"/>
        <v/>
      </c>
    </row>
    <row r="224" spans="3:12" ht="49.95" customHeight="1">
      <c r="C224" s="166"/>
      <c r="D224" s="168"/>
      <c r="E224" s="107" t="str">
        <f>IFERROR(VLOOKUP($D224, ALL!$A:$G, 2, FALSE), "")</f>
        <v/>
      </c>
      <c r="F224" s="192"/>
      <c r="G224" s="107" t="str">
        <f>IFERROR(VLOOKUP($D224, ALL!$A:$G, 3, FALSE), "")</f>
        <v/>
      </c>
      <c r="H224" s="107" t="str">
        <f>IFERROR(VLOOKUP($D224, ALL!$A:$G, 5, FALSE), "")</f>
        <v/>
      </c>
      <c r="I224" s="194"/>
      <c r="L224" s="151" t="str">
        <f t="shared" si="4"/>
        <v/>
      </c>
    </row>
    <row r="225" spans="3:12" ht="49.95" customHeight="1">
      <c r="C225" s="166"/>
      <c r="D225" s="168"/>
      <c r="E225" s="107" t="str">
        <f>IFERROR(VLOOKUP($D225, ALL!$A:$G, 2, FALSE), "")</f>
        <v/>
      </c>
      <c r="F225" s="192"/>
      <c r="G225" s="107" t="str">
        <f>IFERROR(VLOOKUP($D225, ALL!$A:$G, 3, FALSE), "")</f>
        <v/>
      </c>
      <c r="H225" s="107" t="str">
        <f>IFERROR(VLOOKUP($D225, ALL!$A:$G, 5, FALSE), "")</f>
        <v/>
      </c>
      <c r="I225" s="194"/>
      <c r="L225" s="151" t="str">
        <f t="shared" si="4"/>
        <v/>
      </c>
    </row>
    <row r="226" spans="3:12" ht="49.95" customHeight="1">
      <c r="C226" s="166"/>
      <c r="D226" s="168"/>
      <c r="E226" s="107" t="str">
        <f>IFERROR(VLOOKUP($D226, ALL!$A:$G, 2, FALSE), "")</f>
        <v/>
      </c>
      <c r="F226" s="192"/>
      <c r="G226" s="107" t="str">
        <f>IFERROR(VLOOKUP($D226, ALL!$A:$G, 3, FALSE), "")</f>
        <v/>
      </c>
      <c r="H226" s="107" t="str">
        <f>IFERROR(VLOOKUP($D226, ALL!$A:$G, 5, FALSE), "")</f>
        <v/>
      </c>
      <c r="I226" s="194"/>
      <c r="L226" s="151" t="str">
        <f t="shared" si="4"/>
        <v/>
      </c>
    </row>
    <row r="227" spans="3:12" ht="49.95" customHeight="1">
      <c r="C227" s="166"/>
      <c r="D227" s="168"/>
      <c r="E227" s="107" t="str">
        <f>IFERROR(VLOOKUP($D227, ALL!$A:$G, 2, FALSE), "")</f>
        <v/>
      </c>
      <c r="F227" s="192"/>
      <c r="G227" s="107" t="str">
        <f>IFERROR(VLOOKUP($D227, ALL!$A:$G, 3, FALSE), "")</f>
        <v/>
      </c>
      <c r="H227" s="107" t="str">
        <f>IFERROR(VLOOKUP($D227, ALL!$A:$G, 5, FALSE), "")</f>
        <v/>
      </c>
      <c r="I227" s="194"/>
      <c r="L227" s="151" t="str">
        <f t="shared" si="4"/>
        <v/>
      </c>
    </row>
    <row r="228" spans="3:12" ht="49.95" customHeight="1">
      <c r="C228" s="166"/>
      <c r="D228" s="168"/>
      <c r="E228" s="107" t="str">
        <f>IFERROR(VLOOKUP($D228, ALL!$A:$G, 2, FALSE), "")</f>
        <v/>
      </c>
      <c r="F228" s="192"/>
      <c r="G228" s="107" t="str">
        <f>IFERROR(VLOOKUP($D228, ALL!$A:$G, 3, FALSE), "")</f>
        <v/>
      </c>
      <c r="H228" s="107" t="str">
        <f>IFERROR(VLOOKUP($D228, ALL!$A:$G, 5, FALSE), "")</f>
        <v/>
      </c>
      <c r="I228" s="194"/>
      <c r="L228" s="151" t="str">
        <f t="shared" si="4"/>
        <v/>
      </c>
    </row>
    <row r="229" spans="3:12" ht="49.95" customHeight="1">
      <c r="C229" s="166"/>
      <c r="D229" s="168"/>
      <c r="E229" s="107" t="str">
        <f>IFERROR(VLOOKUP($D229, ALL!$A:$G, 2, FALSE), "")</f>
        <v/>
      </c>
      <c r="F229" s="192"/>
      <c r="G229" s="107" t="str">
        <f>IFERROR(VLOOKUP($D229, ALL!$A:$G, 3, FALSE), "")</f>
        <v/>
      </c>
      <c r="H229" s="107" t="str">
        <f>IFERROR(VLOOKUP($D229, ALL!$A:$G, 5, FALSE), "")</f>
        <v/>
      </c>
      <c r="I229" s="194"/>
      <c r="L229" s="151" t="str">
        <f t="shared" si="4"/>
        <v/>
      </c>
    </row>
    <row r="230" spans="3:12" ht="49.95" customHeight="1">
      <c r="C230" s="166"/>
      <c r="D230" s="168"/>
      <c r="E230" s="107" t="str">
        <f>IFERROR(VLOOKUP($D230, ALL!$A:$G, 2, FALSE), "")</f>
        <v/>
      </c>
      <c r="F230" s="192"/>
      <c r="G230" s="107" t="str">
        <f>IFERROR(VLOOKUP($D230, ALL!$A:$G, 3, FALSE), "")</f>
        <v/>
      </c>
      <c r="H230" s="107" t="str">
        <f>IFERROR(VLOOKUP($D230, ALL!$A:$G, 5, FALSE), "")</f>
        <v/>
      </c>
      <c r="I230" s="194"/>
      <c r="L230" s="151" t="str">
        <f t="shared" si="4"/>
        <v/>
      </c>
    </row>
    <row r="231" spans="3:12" ht="49.95" customHeight="1">
      <c r="C231" s="166"/>
      <c r="D231" s="168"/>
      <c r="E231" s="107" t="str">
        <f>IFERROR(VLOOKUP($D231, ALL!$A:$G, 2, FALSE), "")</f>
        <v/>
      </c>
      <c r="F231" s="192"/>
      <c r="G231" s="107" t="str">
        <f>IFERROR(VLOOKUP($D231, ALL!$A:$G, 3, FALSE), "")</f>
        <v/>
      </c>
      <c r="H231" s="107" t="str">
        <f>IFERROR(VLOOKUP($D231, ALL!$A:$G, 5, FALSE), "")</f>
        <v/>
      </c>
      <c r="I231" s="194"/>
      <c r="L231" s="151" t="str">
        <f t="shared" si="4"/>
        <v/>
      </c>
    </row>
    <row r="232" spans="3:12" ht="49.95" customHeight="1">
      <c r="C232" s="166"/>
      <c r="D232" s="168"/>
      <c r="E232" s="107" t="str">
        <f>IFERROR(VLOOKUP($D232, ALL!$A:$G, 2, FALSE), "")</f>
        <v/>
      </c>
      <c r="F232" s="192"/>
      <c r="G232" s="107" t="str">
        <f>IFERROR(VLOOKUP($D232, ALL!$A:$G, 3, FALSE), "")</f>
        <v/>
      </c>
      <c r="H232" s="107" t="str">
        <f>IFERROR(VLOOKUP($D232, ALL!$A:$G, 5, FALSE), "")</f>
        <v/>
      </c>
      <c r="I232" s="194"/>
      <c r="L232" s="151" t="str">
        <f t="shared" si="4"/>
        <v/>
      </c>
    </row>
    <row r="233" spans="3:12" ht="49.95" customHeight="1">
      <c r="C233" s="166"/>
      <c r="D233" s="168"/>
      <c r="E233" s="107" t="str">
        <f>IFERROR(VLOOKUP($D233, ALL!$A:$G, 2, FALSE), "")</f>
        <v/>
      </c>
      <c r="F233" s="192"/>
      <c r="G233" s="107" t="str">
        <f>IFERROR(VLOOKUP($D233, ALL!$A:$G, 3, FALSE), "")</f>
        <v/>
      </c>
      <c r="H233" s="107" t="str">
        <f>IFERROR(VLOOKUP($D233, ALL!$A:$G, 5, FALSE), "")</f>
        <v/>
      </c>
      <c r="I233" s="194"/>
      <c r="L233" s="151" t="str">
        <f t="shared" si="4"/>
        <v/>
      </c>
    </row>
    <row r="234" spans="3:12" ht="49.95" customHeight="1">
      <c r="C234" s="166"/>
      <c r="D234" s="168"/>
      <c r="E234" s="107" t="str">
        <f>IFERROR(VLOOKUP($D234, ALL!$A:$G, 2, FALSE), "")</f>
        <v/>
      </c>
      <c r="F234" s="192"/>
      <c r="G234" s="107" t="str">
        <f>IFERROR(VLOOKUP($D234, ALL!$A:$G, 3, FALSE), "")</f>
        <v/>
      </c>
      <c r="H234" s="107" t="str">
        <f>IFERROR(VLOOKUP($D234, ALL!$A:$G, 5, FALSE), "")</f>
        <v/>
      </c>
      <c r="I234" s="194"/>
      <c r="L234" s="151" t="str">
        <f t="shared" si="4"/>
        <v/>
      </c>
    </row>
    <row r="235" spans="3:12" ht="49.95" customHeight="1">
      <c r="C235" s="166"/>
      <c r="D235" s="168"/>
      <c r="E235" s="107" t="str">
        <f>IFERROR(VLOOKUP($D235, ALL!$A:$G, 2, FALSE), "")</f>
        <v/>
      </c>
      <c r="F235" s="192"/>
      <c r="G235" s="107" t="str">
        <f>IFERROR(VLOOKUP($D235, ALL!$A:$G, 3, FALSE), "")</f>
        <v/>
      </c>
      <c r="H235" s="107" t="str">
        <f>IFERROR(VLOOKUP($D235, ALL!$A:$G, 5, FALSE), "")</f>
        <v/>
      </c>
      <c r="I235" s="194"/>
      <c r="L235" s="151" t="str">
        <f t="shared" si="4"/>
        <v/>
      </c>
    </row>
    <row r="236" spans="3:12" ht="49.95" customHeight="1">
      <c r="C236" s="166"/>
      <c r="D236" s="168"/>
      <c r="E236" s="107" t="str">
        <f>IFERROR(VLOOKUP($D236, ALL!$A:$G, 2, FALSE), "")</f>
        <v/>
      </c>
      <c r="F236" s="192"/>
      <c r="G236" s="107" t="str">
        <f>IFERROR(VLOOKUP($D236, ALL!$A:$G, 3, FALSE), "")</f>
        <v/>
      </c>
      <c r="H236" s="107" t="str">
        <f>IFERROR(VLOOKUP($D236, ALL!$A:$G, 5, FALSE), "")</f>
        <v/>
      </c>
      <c r="I236" s="194"/>
      <c r="L236" s="151" t="str">
        <f t="shared" si="4"/>
        <v/>
      </c>
    </row>
    <row r="237" spans="3:12" ht="49.95" customHeight="1">
      <c r="C237" s="166"/>
      <c r="D237" s="168"/>
      <c r="E237" s="107" t="str">
        <f>IFERROR(VLOOKUP($D237, ALL!$A:$G, 2, FALSE), "")</f>
        <v/>
      </c>
      <c r="F237" s="192"/>
      <c r="G237" s="107" t="str">
        <f>IFERROR(VLOOKUP($D237, ALL!$A:$G, 3, FALSE), "")</f>
        <v/>
      </c>
      <c r="H237" s="107" t="str">
        <f>IFERROR(VLOOKUP($D237, ALL!$A:$G, 5, FALSE), "")</f>
        <v/>
      </c>
      <c r="I237" s="194"/>
      <c r="L237" s="151" t="str">
        <f t="shared" si="4"/>
        <v/>
      </c>
    </row>
    <row r="238" spans="3:12" ht="49.95" customHeight="1" thickBot="1">
      <c r="C238" s="167"/>
      <c r="D238" s="169"/>
      <c r="E238" s="108" t="str">
        <f>IFERROR(VLOOKUP($D238, ALL!$A:$G, 2, FALSE), "")</f>
        <v/>
      </c>
      <c r="F238" s="193"/>
      <c r="G238" s="108" t="str">
        <f>IFERROR(VLOOKUP($D238, ALL!$A:$G, 3, FALSE), "")</f>
        <v/>
      </c>
      <c r="H238" s="108" t="str">
        <f>IFERROR(VLOOKUP($D238, ALL!$A:$G, 5, FALSE), "")</f>
        <v/>
      </c>
      <c r="I238" s="195"/>
      <c r="L238" s="151" t="str">
        <f t="shared" si="4"/>
        <v/>
      </c>
    </row>
    <row r="239" spans="3:12">
      <c r="E239" s="152"/>
      <c r="F239" s="153"/>
      <c r="G239" s="112"/>
    </row>
  </sheetData>
  <sheetProtection algorithmName="SHA-512" hashValue="dmaYUFfu870Sf3HGHnUuY53sT0KuTcdIO3wBLv9jQZTKIQ+fCK87Csqw97osfJPzc7ngXPVv5JidH9/xSDZE2g==" saltValue="eweVyzssS0A2NVh5xPnGrw==" spinCount="100000" sheet="1" objects="1" scenarios="1" selectLockedCells="1"/>
  <mergeCells count="57">
    <mergeCell ref="C70:D70"/>
    <mergeCell ref="C71:D71"/>
    <mergeCell ref="B123:C123"/>
    <mergeCell ref="D134:F134"/>
    <mergeCell ref="D136:F136"/>
    <mergeCell ref="K67:M67"/>
    <mergeCell ref="G56:H56"/>
    <mergeCell ref="G57:H57"/>
    <mergeCell ref="G58:H58"/>
    <mergeCell ref="G59:H59"/>
    <mergeCell ref="G60:H60"/>
    <mergeCell ref="G61:H61"/>
    <mergeCell ref="G62:H62"/>
    <mergeCell ref="G63:H63"/>
    <mergeCell ref="G64:H64"/>
    <mergeCell ref="G65:H65"/>
    <mergeCell ref="G66:H66"/>
    <mergeCell ref="G55:H55"/>
    <mergeCell ref="G44:H44"/>
    <mergeCell ref="G45:H45"/>
    <mergeCell ref="G46:H46"/>
    <mergeCell ref="G47:H47"/>
    <mergeCell ref="G48:H48"/>
    <mergeCell ref="G49:H49"/>
    <mergeCell ref="G50:H50"/>
    <mergeCell ref="G51:H51"/>
    <mergeCell ref="G52:H52"/>
    <mergeCell ref="G53:H53"/>
    <mergeCell ref="G54:H54"/>
    <mergeCell ref="G43:H43"/>
    <mergeCell ref="G32:H32"/>
    <mergeCell ref="G33:H33"/>
    <mergeCell ref="G34:H34"/>
    <mergeCell ref="G35:H35"/>
    <mergeCell ref="G36:H36"/>
    <mergeCell ref="G37:H37"/>
    <mergeCell ref="G38:H38"/>
    <mergeCell ref="G39:H39"/>
    <mergeCell ref="G40:H40"/>
    <mergeCell ref="G41:H41"/>
    <mergeCell ref="G42:H42"/>
    <mergeCell ref="B57:B61"/>
    <mergeCell ref="B20:B22"/>
    <mergeCell ref="D8:F8"/>
    <mergeCell ref="G8:J8"/>
    <mergeCell ref="E2:E3"/>
    <mergeCell ref="F2:J3"/>
    <mergeCell ref="C5:C6"/>
    <mergeCell ref="D7:F7"/>
    <mergeCell ref="G7:I7"/>
    <mergeCell ref="C11:C12"/>
    <mergeCell ref="D11:J11"/>
    <mergeCell ref="D26:F26"/>
    <mergeCell ref="D28:F28"/>
    <mergeCell ref="C30:C31"/>
    <mergeCell ref="D30:J30"/>
    <mergeCell ref="G31:H31"/>
  </mergeCells>
  <phoneticPr fontId="3"/>
  <conditionalFormatting sqref="B10:J19 C20:J22 B23:J56 C57:J61 B62:J239">
    <cfRule type="expression" dxfId="37" priority="1">
      <formula>AND(OR($E$6="✓", $F$6="✓", $G$6="✓"), $D$7="映像記録型ドライブレコーダーの取得")</formula>
    </cfRule>
  </conditionalFormatting>
  <conditionalFormatting sqref="C63">
    <cfRule type="expression" dxfId="36" priority="13">
      <formula>$C$63="NG"</formula>
    </cfRule>
  </conditionalFormatting>
  <conditionalFormatting sqref="C64">
    <cfRule type="expression" dxfId="35" priority="11">
      <formula>$C$64="NG"</formula>
    </cfRule>
  </conditionalFormatting>
  <conditionalFormatting sqref="C65">
    <cfRule type="expression" dxfId="34" priority="9">
      <formula>$C$65="NG"</formula>
    </cfRule>
  </conditionalFormatting>
  <conditionalFormatting sqref="C66">
    <cfRule type="expression" dxfId="33" priority="15">
      <formula>$C$66="NG"</formula>
    </cfRule>
  </conditionalFormatting>
  <conditionalFormatting sqref="C63:J63">
    <cfRule type="expression" dxfId="32" priority="6">
      <formula>AND($D$7="映像記録型ドライブレコーダーの取得",$D$7&lt;&gt;"")</formula>
    </cfRule>
  </conditionalFormatting>
  <conditionalFormatting sqref="C63:J64">
    <cfRule type="expression" dxfId="31" priority="4">
      <formula>AND($D$7="デジタル式運行記録計及び 映像記録型ドライブレコーダー一体型の取得",$D$7&lt;&gt;"")</formula>
    </cfRule>
  </conditionalFormatting>
  <conditionalFormatting sqref="C63:J65">
    <cfRule type="expression" dxfId="30" priority="2">
      <formula>AND($D$7="通信機能付デジタル式運行記録計及び 映像記録型ドライブレコーダー一体型の取得",$D$7&lt;&gt;"")</formula>
    </cfRule>
  </conditionalFormatting>
  <conditionalFormatting sqref="C64:J66">
    <cfRule type="expression" dxfId="29" priority="7">
      <formula>AND($D$7="デジタル式運行記録計の取得",$D$7&lt;&gt;"")</formula>
    </cfRule>
  </conditionalFormatting>
  <conditionalFormatting sqref="C65:J66">
    <cfRule type="expression" dxfId="28" priority="5">
      <formula>AND($D$7="映像記録型ドライブレコーダーの取得",$D$7&lt;&gt;"")</formula>
    </cfRule>
  </conditionalFormatting>
  <conditionalFormatting sqref="C66:J66">
    <cfRule type="expression" dxfId="27" priority="3">
      <formula>AND($D$7="デジタル式運行記録計及び 映像記録型ドライブレコーダー一体型の取得",$D$7&lt;&gt;"")</formula>
    </cfRule>
  </conditionalFormatting>
  <conditionalFormatting sqref="D32:D61">
    <cfRule type="expression" dxfId="26" priority="17">
      <formula>AND(D32&lt;&gt;"", ISNA(MATCH(D32, $D$13:$D$22, 0)))</formula>
    </cfRule>
  </conditionalFormatting>
  <conditionalFormatting sqref="D139:D238">
    <cfRule type="expression" dxfId="25" priority="19">
      <formula>OR($L139="台数不足", $L139="コード不一致", $L139="台数未入力")</formula>
    </cfRule>
  </conditionalFormatting>
  <conditionalFormatting sqref="F139:F238">
    <cfRule type="expression" dxfId="24" priority="16">
      <formula>AND($E139&gt;"", $E139&lt;&gt;"車載器")</formula>
    </cfRule>
  </conditionalFormatting>
  <conditionalFormatting sqref="G8:J8">
    <cfRule type="expression" dxfId="23" priority="18">
      <formula>AND(OR($E$6="✓", $F$6="✓", $G$6="✓"), $D$7="映像記録型ドライブレコーダーの取得")</formula>
    </cfRule>
  </conditionalFormatting>
  <conditionalFormatting sqref="I63">
    <cfRule type="expression" dxfId="22" priority="12">
      <formula>$C$63="NG"</formula>
    </cfRule>
  </conditionalFormatting>
  <conditionalFormatting sqref="I64">
    <cfRule type="expression" dxfId="21" priority="10">
      <formula>$C$64="NG"</formula>
    </cfRule>
  </conditionalFormatting>
  <conditionalFormatting sqref="I65">
    <cfRule type="expression" dxfId="20" priority="8">
      <formula>$C$65="NG"</formula>
    </cfRule>
  </conditionalFormatting>
  <conditionalFormatting sqref="I66">
    <cfRule type="expression" dxfId="19" priority="14">
      <formula>$C$66="NG"</formula>
    </cfRule>
  </conditionalFormatting>
  <dataValidations count="6">
    <dataValidation type="list" allowBlank="1" showInputMessage="1" showErrorMessage="1" sqref="E32:E61" xr:uid="{90591B3C-E251-4CDF-A04C-0A44F3BD0339}">
      <formula1>"車載器付属費用,事務所機器,事務所機器付属費用"</formula1>
    </dataValidation>
    <dataValidation type="whole" allowBlank="1" showInputMessage="1" showErrorMessage="1" sqref="J13 I13:I22 I32:I66 J32 J62:J66 J14:J19 J33:J56" xr:uid="{7D14D9E3-BE74-4D23-9E25-897C7A6C17AA}">
      <formula1>0</formula1>
      <formula2>2147483647</formula2>
    </dataValidation>
    <dataValidation type="list" allowBlank="1" showInputMessage="1" showErrorMessage="1" sqref="D13:D22 D32:D61 D139:D238" xr:uid="{F28DE8B4-DE50-4C86-95DD-0F07E2FDC64D}">
      <formula1>候補リスト</formula1>
    </dataValidation>
    <dataValidation type="list" allowBlank="1" showInputMessage="1" showErrorMessage="1" sqref="D6:G6" xr:uid="{DD753DE0-280C-429A-940A-218A1DFAF897}">
      <formula1>"✓,　"</formula1>
    </dataValidation>
    <dataValidation type="list" showInputMessage="1" showErrorMessage="1" sqref="D7:F7" xr:uid="{9F1ADA90-615F-40D6-B938-10613290F144}">
      <formula1>"デジタル式運行記録計の取得,映像記録型ドライブレコーダーの取得,デジタル式運行記録計及び 映像記録型ドライブレコーダー一体型の取得,通信機能付デジタル式運行記録計及び 映像記録型ドライブレコーダー一体型の取得,　"</formula1>
    </dataValidation>
    <dataValidation type="whole" allowBlank="1" showInputMessage="1" showErrorMessage="1" sqref="J57:J61 J20:J22" xr:uid="{EE4A2C2A-9E45-4D13-ABE5-A88CFAEC16BF}">
      <formula1>-10000000</formula1>
      <formula2>0</formula2>
    </dataValidation>
  </dataValidations>
  <pageMargins left="0.7" right="0.7" top="0.75" bottom="0.75" header="0.3" footer="0.3"/>
  <pageSetup paperSize="9" scale="2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E7F6E-F737-4374-B960-6CF1C3AD7769}">
  <sheetPr>
    <pageSetUpPr fitToPage="1"/>
  </sheetPr>
  <dimension ref="B1:Y239"/>
  <sheetViews>
    <sheetView showGridLines="0" zoomScale="60" zoomScaleNormal="60" workbookViewId="0">
      <selection activeCell="D6" sqref="D6"/>
    </sheetView>
  </sheetViews>
  <sheetFormatPr defaultColWidth="8.59765625" defaultRowHeight="18"/>
  <cols>
    <col min="1" max="1" width="3.59765625" style="3" customWidth="1"/>
    <col min="2" max="2" width="6.69921875" style="3" customWidth="1"/>
    <col min="3" max="3" width="35.69921875" style="3" customWidth="1"/>
    <col min="4" max="10" width="30.69921875" style="3" customWidth="1"/>
    <col min="11" max="11" width="15.59765625" style="3" customWidth="1"/>
    <col min="12" max="12" width="15.59765625" style="3" hidden="1" customWidth="1"/>
    <col min="13" max="13" width="16.5" style="3" hidden="1" customWidth="1"/>
    <col min="14" max="16" width="8.59765625" style="3"/>
    <col min="17" max="17" width="13" style="3" customWidth="1"/>
    <col min="18" max="18" width="6.69921875" style="3" customWidth="1"/>
    <col min="19" max="19" width="27.8984375" style="3" customWidth="1"/>
    <col min="20" max="20" width="8.59765625" style="3"/>
    <col min="21" max="21" width="19.296875" style="3" customWidth="1"/>
    <col min="22" max="22" width="22.5" style="3" customWidth="1"/>
    <col min="23" max="24" width="8.59765625" style="3"/>
    <col min="25" max="25" width="9.8984375" style="3" customWidth="1"/>
    <col min="26" max="16384" width="8.59765625" style="3"/>
  </cols>
  <sheetData>
    <row r="1" spans="2:13" ht="27" thickBot="1">
      <c r="B1" s="1" t="s">
        <v>6</v>
      </c>
      <c r="C1" s="2"/>
      <c r="H1" s="13"/>
      <c r="I1" s="3" t="s">
        <v>21</v>
      </c>
      <c r="J1" s="259" t="s">
        <v>457</v>
      </c>
    </row>
    <row r="2" spans="2:13" ht="25.05" customHeight="1" thickTop="1">
      <c r="B2" s="4"/>
      <c r="C2" s="188" t="s">
        <v>428</v>
      </c>
      <c r="D2" s="5"/>
      <c r="E2" s="355" t="s">
        <v>22</v>
      </c>
      <c r="F2" s="357" t="s">
        <v>436</v>
      </c>
      <c r="G2" s="357"/>
      <c r="H2" s="357"/>
      <c r="I2" s="357"/>
      <c r="J2" s="358"/>
    </row>
    <row r="3" spans="2:13" ht="25.05" customHeight="1" thickBot="1">
      <c r="B3" s="6"/>
      <c r="C3" s="188" t="s">
        <v>420</v>
      </c>
      <c r="D3" s="5"/>
      <c r="E3" s="356"/>
      <c r="F3" s="359"/>
      <c r="G3" s="359"/>
      <c r="H3" s="359"/>
      <c r="I3" s="359"/>
      <c r="J3" s="360"/>
    </row>
    <row r="4" spans="2:13" ht="26.1" customHeight="1" thickTop="1" thickBot="1">
      <c r="B4" s="7" t="s">
        <v>23</v>
      </c>
      <c r="C4" s="7"/>
      <c r="D4" s="7"/>
    </row>
    <row r="5" spans="2:13" ht="26.1" customHeight="1">
      <c r="B5" s="7"/>
      <c r="C5" s="361" t="s">
        <v>16</v>
      </c>
      <c r="D5" s="8" t="s">
        <v>17</v>
      </c>
      <c r="E5" s="9" t="s">
        <v>18</v>
      </c>
      <c r="F5" s="10" t="s">
        <v>19</v>
      </c>
      <c r="G5" s="11" t="s">
        <v>20</v>
      </c>
    </row>
    <row r="6" spans="2:13" ht="34.35" customHeight="1" thickBot="1">
      <c r="B6" s="7"/>
      <c r="C6" s="362"/>
      <c r="D6" s="154"/>
      <c r="E6" s="155"/>
      <c r="F6" s="155"/>
      <c r="G6" s="156"/>
      <c r="H6" s="189"/>
    </row>
    <row r="7" spans="2:13" ht="35.4" customHeight="1" thickBot="1">
      <c r="B7" s="7"/>
      <c r="C7" s="12" t="s">
        <v>26</v>
      </c>
      <c r="D7" s="417"/>
      <c r="E7" s="418"/>
      <c r="F7" s="419"/>
      <c r="G7" s="366" t="s">
        <v>444</v>
      </c>
      <c r="H7" s="367"/>
      <c r="I7" s="367"/>
    </row>
    <row r="8" spans="2:13" ht="47.55" customHeight="1" thickTop="1" thickBot="1">
      <c r="B8" s="7"/>
      <c r="C8" s="190"/>
      <c r="D8" s="368" t="s">
        <v>437</v>
      </c>
      <c r="E8" s="369"/>
      <c r="F8" s="370"/>
      <c r="G8" s="371" t="str">
        <f>IF(AND(OR(E6="✓", F6="✓", G6="✓"), D7="映像記録型ドライブレコーダーの取得"), "⚠ 以下項目は入力できません", "")</f>
        <v/>
      </c>
      <c r="H8" s="371"/>
      <c r="I8" s="371"/>
      <c r="J8" s="371"/>
    </row>
    <row r="9" spans="2:13" ht="27.45" customHeight="1" thickTop="1">
      <c r="B9" s="7"/>
      <c r="C9" s="212"/>
      <c r="D9" s="213"/>
      <c r="E9" s="213"/>
      <c r="F9" s="213"/>
      <c r="G9" s="16"/>
      <c r="H9" s="16"/>
      <c r="I9" s="16"/>
      <c r="J9" s="16"/>
    </row>
    <row r="10" spans="2:13" ht="38.4" customHeight="1" thickBot="1">
      <c r="B10" s="7" t="s">
        <v>374</v>
      </c>
      <c r="D10" s="110"/>
      <c r="E10" s="111"/>
      <c r="F10" s="111"/>
      <c r="G10" s="112"/>
    </row>
    <row r="11" spans="2:13" ht="18.45" customHeight="1">
      <c r="C11" s="372" t="s">
        <v>9</v>
      </c>
      <c r="D11" s="350" t="s">
        <v>0</v>
      </c>
      <c r="E11" s="351"/>
      <c r="F11" s="351"/>
      <c r="G11" s="351"/>
      <c r="H11" s="351"/>
      <c r="I11" s="351"/>
      <c r="J11" s="352"/>
    </row>
    <row r="12" spans="2:13" ht="85.2" customHeight="1">
      <c r="C12" s="373"/>
      <c r="D12" s="113" t="s">
        <v>375</v>
      </c>
      <c r="E12" s="113" t="s">
        <v>376</v>
      </c>
      <c r="F12" s="113" t="s">
        <v>398</v>
      </c>
      <c r="G12" s="113" t="s">
        <v>377</v>
      </c>
      <c r="H12" s="113" t="s">
        <v>378</v>
      </c>
      <c r="I12" s="113" t="s">
        <v>15</v>
      </c>
      <c r="J12" s="114" t="s">
        <v>8</v>
      </c>
      <c r="K12" s="115"/>
      <c r="L12" s="116"/>
    </row>
    <row r="13" spans="2:13" ht="73.5" customHeight="1">
      <c r="C13" s="76" t="str">
        <f>IF($D13&lt;&gt;"",$I13*$J13,"")</f>
        <v/>
      </c>
      <c r="D13" s="157"/>
      <c r="E13" s="100" t="str">
        <f>IFERROR(VLOOKUP($D13, ALL!$A:$G, 2, FALSE), "")</f>
        <v/>
      </c>
      <c r="F13" s="100" t="str">
        <f>IFERROR(VLOOKUP($D13, ALL!$A:$G, 7, FALSE), "")</f>
        <v/>
      </c>
      <c r="G13" s="100" t="str">
        <f>IFERROR(VLOOKUP($D13, ALL!$A:$G, 3, FALSE), "")</f>
        <v/>
      </c>
      <c r="H13" s="100" t="str">
        <f>IFERROR(VLOOKUP($D13, ALL!$A:$G, 5, FALSE), "")</f>
        <v/>
      </c>
      <c r="I13" s="159"/>
      <c r="J13" s="160"/>
      <c r="L13" s="116"/>
      <c r="M13" s="110"/>
    </row>
    <row r="14" spans="2:13" ht="73.5" customHeight="1">
      <c r="C14" s="76" t="str">
        <f t="shared" ref="C14:C22" si="0">IF($D14&lt;&gt;"",$I14*$J14,"")</f>
        <v/>
      </c>
      <c r="D14" s="157"/>
      <c r="E14" s="100" t="str">
        <f>IFERROR(VLOOKUP($D14, ALL!$A:$G, 2, FALSE), "")</f>
        <v/>
      </c>
      <c r="F14" s="100" t="str">
        <f>IFERROR(VLOOKUP($D14, ALL!$A:$G, 7, FALSE), "")</f>
        <v/>
      </c>
      <c r="G14" s="100" t="str">
        <f>IFERROR(VLOOKUP($D14, ALL!$A:$G, 3, FALSE), "")</f>
        <v/>
      </c>
      <c r="H14" s="100" t="str">
        <f>IFERROR(VLOOKUP($D14, ALL!$A:$G, 5, FALSE), "")</f>
        <v/>
      </c>
      <c r="I14" s="159"/>
      <c r="J14" s="160"/>
    </row>
    <row r="15" spans="2:13" ht="73.5" customHeight="1">
      <c r="C15" s="76" t="str">
        <f t="shared" si="0"/>
        <v/>
      </c>
      <c r="D15" s="158"/>
      <c r="E15" s="100" t="str">
        <f>IFERROR(VLOOKUP($D15, ALL!$A:$G, 2, FALSE), "")</f>
        <v/>
      </c>
      <c r="F15" s="100" t="str">
        <f>IFERROR(VLOOKUP($D15, ALL!$A:$G, 7, FALSE), "")</f>
        <v/>
      </c>
      <c r="G15" s="100" t="str">
        <f>IFERROR(VLOOKUP($D15, ALL!$A:$G, 3, FALSE), "")</f>
        <v/>
      </c>
      <c r="H15" s="100" t="str">
        <f>IFERROR(VLOOKUP($D15, ALL!$A:$G, 5, FALSE), "")</f>
        <v/>
      </c>
      <c r="I15" s="159"/>
      <c r="J15" s="160"/>
    </row>
    <row r="16" spans="2:13" ht="73.5" customHeight="1">
      <c r="C16" s="76" t="str">
        <f t="shared" si="0"/>
        <v/>
      </c>
      <c r="D16" s="157"/>
      <c r="E16" s="100" t="str">
        <f>IFERROR(VLOOKUP($D16, ALL!$A:$G, 2, FALSE), "")</f>
        <v/>
      </c>
      <c r="F16" s="100" t="str">
        <f>IFERROR(VLOOKUP($D16, ALL!$A:$G, 7, FALSE), "")</f>
        <v/>
      </c>
      <c r="G16" s="100" t="str">
        <f>IFERROR(VLOOKUP($D16, ALL!$A:$G, 3, FALSE), "")</f>
        <v/>
      </c>
      <c r="H16" s="100" t="str">
        <f>IFERROR(VLOOKUP($D16, ALL!$A:$G, 5, FALSE), "")</f>
        <v/>
      </c>
      <c r="I16" s="159"/>
      <c r="J16" s="160"/>
    </row>
    <row r="17" spans="2:18" ht="73.5" customHeight="1">
      <c r="C17" s="76" t="str">
        <f t="shared" si="0"/>
        <v/>
      </c>
      <c r="D17" s="157"/>
      <c r="E17" s="100" t="str">
        <f>IFERROR(VLOOKUP($D17, ALL!$A:$G, 2, FALSE), "")</f>
        <v/>
      </c>
      <c r="F17" s="100" t="str">
        <f>IFERROR(VLOOKUP($D17, ALL!$A:$G, 7, FALSE), "")</f>
        <v/>
      </c>
      <c r="G17" s="100" t="str">
        <f>IFERROR(VLOOKUP($D17, ALL!$A:$G, 3, FALSE), "")</f>
        <v/>
      </c>
      <c r="H17" s="100" t="str">
        <f>IFERROR(VLOOKUP($D17, ALL!$A:$G, 5, FALSE), "")</f>
        <v/>
      </c>
      <c r="I17" s="159"/>
      <c r="J17" s="160"/>
    </row>
    <row r="18" spans="2:18" ht="73.5" customHeight="1">
      <c r="C18" s="76" t="str">
        <f t="shared" si="0"/>
        <v/>
      </c>
      <c r="D18" s="158"/>
      <c r="E18" s="100" t="str">
        <f>IFERROR(VLOOKUP($D18, ALL!$A:$G, 2, FALSE), "")</f>
        <v/>
      </c>
      <c r="F18" s="100" t="str">
        <f>IFERROR(VLOOKUP($D18, ALL!$A:$G, 7, FALSE), "")</f>
        <v/>
      </c>
      <c r="G18" s="100" t="str">
        <f>IFERROR(VLOOKUP($D18, ALL!$A:$G, 3, FALSE), "")</f>
        <v/>
      </c>
      <c r="H18" s="100" t="str">
        <f>IFERROR(VLOOKUP($D18, ALL!$A:$G, 5, FALSE), "")</f>
        <v/>
      </c>
      <c r="I18" s="159"/>
      <c r="J18" s="160"/>
      <c r="R18" s="13"/>
    </row>
    <row r="19" spans="2:18" ht="73.5" customHeight="1" thickBot="1">
      <c r="C19" s="260" t="str">
        <f t="shared" si="0"/>
        <v/>
      </c>
      <c r="D19" s="292"/>
      <c r="E19" s="262" t="str">
        <f>IFERROR(VLOOKUP($D19, ALL!$A:$G, 2, FALSE), "")</f>
        <v/>
      </c>
      <c r="F19" s="262" t="str">
        <f>IFERROR(VLOOKUP($D19, ALL!$A:$G, 7, FALSE), "")</f>
        <v/>
      </c>
      <c r="G19" s="262" t="str">
        <f>IFERROR(VLOOKUP($D19, ALL!$A:$G, 3, FALSE), "")</f>
        <v/>
      </c>
      <c r="H19" s="262" t="str">
        <f>IFERROR(VLOOKUP($D19, ALL!$A:$G, 5, FALSE), "")</f>
        <v/>
      </c>
      <c r="I19" s="163"/>
      <c r="J19" s="164"/>
      <c r="R19" s="13"/>
    </row>
    <row r="20" spans="2:18" ht="73.5" customHeight="1" thickTop="1">
      <c r="B20" s="403" t="s">
        <v>459</v>
      </c>
      <c r="C20" s="268" t="str">
        <f t="shared" si="0"/>
        <v/>
      </c>
      <c r="D20" s="293"/>
      <c r="E20" s="270" t="str">
        <f>IFERROR(VLOOKUP($D20, ALL!$A:$G, 2, FALSE), "")</f>
        <v/>
      </c>
      <c r="F20" s="270" t="str">
        <f>IFERROR(VLOOKUP($D20, ALL!$A:$G, 7, FALSE), "")</f>
        <v/>
      </c>
      <c r="G20" s="270" t="str">
        <f>IFERROR(VLOOKUP($D20, ALL!$A:$G, 3, FALSE), "")</f>
        <v/>
      </c>
      <c r="H20" s="270" t="str">
        <f>IFERROR(VLOOKUP($D20, ALL!$A:$G, 5, FALSE), "")</f>
        <v/>
      </c>
      <c r="I20" s="294"/>
      <c r="J20" s="295"/>
      <c r="L20" s="179" t="s">
        <v>403</v>
      </c>
      <c r="M20" s="151" cm="1">
        <f t="array" ref="M20">SUMPRODUCT(
 ($E$13:$E$19="車載器") *
 ($F$13:$F$19="デジタル式運行記録計") *
 ISNUMBER($I$13:$I$19) *
 $I$13:$I$19
)</f>
        <v>0</v>
      </c>
      <c r="R20" s="13"/>
    </row>
    <row r="21" spans="2:18" ht="73.5" customHeight="1">
      <c r="B21" s="404"/>
      <c r="C21" s="273" t="str">
        <f t="shared" si="0"/>
        <v/>
      </c>
      <c r="D21" s="158"/>
      <c r="E21" s="100" t="str">
        <f>IFERROR(VLOOKUP($D21, ALL!$A:$G, 2, FALSE), "")</f>
        <v/>
      </c>
      <c r="F21" s="100" t="str">
        <f>IFERROR(VLOOKUP($D21, ALL!$A:$G, 7, FALSE), "")</f>
        <v/>
      </c>
      <c r="G21" s="100" t="str">
        <f>IFERROR(VLOOKUP($D21, ALL!$A:$G, 3, FALSE), "")</f>
        <v/>
      </c>
      <c r="H21" s="100" t="str">
        <f>IFERROR(VLOOKUP($D21, ALL!$A:$G, 5, FALSE), "")</f>
        <v/>
      </c>
      <c r="I21" s="159"/>
      <c r="J21" s="296"/>
      <c r="L21" s="180" t="s">
        <v>404</v>
      </c>
      <c r="M21" s="151" cm="1">
        <f t="array" ref="M21">SUMPRODUCT(
 ($E$13:$E$19="車載器") *
 ($F$13:$F$19="映像記録型ドライブレコーダー") *
 ISNUMBER($I$13:$I$19) *
 $I$13:$I$19
)</f>
        <v>0</v>
      </c>
      <c r="R21" s="13"/>
    </row>
    <row r="22" spans="2:18" ht="73.5" customHeight="1" thickBot="1">
      <c r="B22" s="405"/>
      <c r="C22" s="275" t="str">
        <f t="shared" si="0"/>
        <v/>
      </c>
      <c r="D22" s="297"/>
      <c r="E22" s="277" t="str">
        <f>IFERROR(VLOOKUP($D22, ALL!$A:$G, 2, FALSE), "")</f>
        <v/>
      </c>
      <c r="F22" s="277" t="str">
        <f>IFERROR(VLOOKUP($D22, ALL!$A:$G, 7, FALSE), "")</f>
        <v/>
      </c>
      <c r="G22" s="277" t="str">
        <f>IFERROR(VLOOKUP($D22, ALL!$A:$G, 3, FALSE), "")</f>
        <v/>
      </c>
      <c r="H22" s="277" t="str">
        <f>IFERROR(VLOOKUP($D22, ALL!$A:$G, 5, FALSE), "")</f>
        <v/>
      </c>
      <c r="I22" s="298"/>
      <c r="J22" s="299"/>
      <c r="L22" s="180" t="s">
        <v>405</v>
      </c>
      <c r="M22" s="151" cm="1">
        <f t="array" ref="M22">SUMPRODUCT(
 ($E$13:$E$19="車載器") *
 ($F$13:$F$19="一体型") *
 ISNUMBER($I$13:$I$19) *
 $I$13:$I$19 * 2
)</f>
        <v>0</v>
      </c>
    </row>
    <row r="23" spans="2:18" ht="73.5" customHeight="1" thickTop="1" thickBot="1">
      <c r="B23" s="7" t="s">
        <v>7</v>
      </c>
      <c r="C23" s="263">
        <f>SUM(C13:C22)</f>
        <v>0</v>
      </c>
      <c r="D23" s="264"/>
      <c r="E23" s="265"/>
      <c r="F23" s="265"/>
      <c r="G23" s="264"/>
      <c r="H23" s="266"/>
      <c r="I23" s="267"/>
      <c r="J23" s="267"/>
      <c r="L23" s="179" t="s">
        <v>406</v>
      </c>
      <c r="M23" s="151" cm="1">
        <f t="array" ref="M23">SUMPRODUCT(
 ($E$13:$E$19="車載器") *
 ($F$13:$F$19="通信機能付き一体型") *
 ISNUMBER($I$13:$I$19) *
 $I$13:$I$19 * 2
)</f>
        <v>0</v>
      </c>
    </row>
    <row r="24" spans="2:18" ht="30" customHeight="1">
      <c r="C24" s="77"/>
      <c r="D24" s="117"/>
      <c r="E24" s="118"/>
      <c r="F24" s="119"/>
      <c r="G24" s="120"/>
      <c r="H24" s="121"/>
      <c r="I24" s="121"/>
    </row>
    <row r="25" spans="2:18" ht="30" customHeight="1" thickBot="1">
      <c r="B25" s="122" t="s">
        <v>379</v>
      </c>
      <c r="C25" s="78"/>
      <c r="D25" s="123"/>
      <c r="E25" s="124"/>
      <c r="F25" s="125"/>
      <c r="G25" s="126"/>
      <c r="H25" s="127"/>
      <c r="I25" s="127"/>
    </row>
    <row r="26" spans="2:18" ht="30" customHeight="1" thickBot="1">
      <c r="C26" s="128" t="s">
        <v>380</v>
      </c>
      <c r="D26" s="375" t="str">
        <f>IF(D7="","",D7)</f>
        <v/>
      </c>
      <c r="E26" s="376"/>
      <c r="F26" s="376"/>
      <c r="G26" s="129"/>
      <c r="H26" s="127"/>
      <c r="I26" s="127"/>
    </row>
    <row r="27" spans="2:18" ht="30" customHeight="1" thickBot="1">
      <c r="C27" s="130" t="s">
        <v>381</v>
      </c>
      <c r="E27" s="131"/>
      <c r="F27" s="131"/>
      <c r="G27" s="126"/>
      <c r="H27" s="127"/>
      <c r="I27" s="127"/>
    </row>
    <row r="28" spans="2:18" ht="30" customHeight="1" thickBot="1">
      <c r="C28" s="132" t="s">
        <v>382</v>
      </c>
      <c r="D28" s="377" t="str" cm="1">
        <f t="array" ref="D28">IF(COUNTA($D$32:$D$61)=0,
    "",
    IF(
        SUMPRODUCT(
            (--($D$32:$D$61&lt;&gt;"")) /
            IF($D$32:$D$61&lt;&gt;"", COUNTIF($D$32:$D$61, $D$32:$D$61), 1)
            *
            (--(COUNTIF($D$13:$D$22, $D$32:$D$61)=0))
        ) = 0,
        "OK",
        "２-1．補助対象経費で選択した「機器コード番号」と異なります。"
    )
)</f>
        <v/>
      </c>
      <c r="E28" s="378"/>
      <c r="F28" s="379"/>
      <c r="I28" s="127"/>
    </row>
    <row r="29" spans="2:18" ht="30" customHeight="1" thickBot="1">
      <c r="B29" s="122"/>
      <c r="C29" s="79"/>
      <c r="D29" s="130"/>
      <c r="E29" s="133"/>
      <c r="F29" s="134"/>
      <c r="G29" s="126"/>
      <c r="H29" s="127"/>
      <c r="I29" s="127"/>
    </row>
    <row r="30" spans="2:18" ht="18.45" customHeight="1">
      <c r="C30" s="382" t="s">
        <v>9</v>
      </c>
      <c r="D30" s="350" t="s">
        <v>383</v>
      </c>
      <c r="E30" s="351"/>
      <c r="F30" s="351"/>
      <c r="G30" s="351"/>
      <c r="H30" s="351"/>
      <c r="I30" s="351"/>
      <c r="J30" s="352"/>
    </row>
    <row r="31" spans="2:18" ht="93" customHeight="1">
      <c r="C31" s="383"/>
      <c r="D31" s="205" t="s">
        <v>438</v>
      </c>
      <c r="E31" s="205" t="s">
        <v>445</v>
      </c>
      <c r="F31" s="174" t="s">
        <v>398</v>
      </c>
      <c r="G31" s="353" t="s">
        <v>439</v>
      </c>
      <c r="H31" s="354"/>
      <c r="I31" s="171" t="s">
        <v>419</v>
      </c>
      <c r="J31" s="114" t="s">
        <v>8</v>
      </c>
      <c r="K31" s="116"/>
      <c r="L31" s="116"/>
    </row>
    <row r="32" spans="2:18" ht="30" customHeight="1">
      <c r="C32" s="76" t="str">
        <f t="shared" ref="C32:C61" si="1">IF($D32&lt;&gt;"",$I32*$J32,"")</f>
        <v/>
      </c>
      <c r="D32" s="172"/>
      <c r="E32" s="258"/>
      <c r="F32" s="173" t="str">
        <f>IFERROR(VLOOKUP($D32, ALL!$A:$G, 7, FALSE), "")</f>
        <v/>
      </c>
      <c r="G32" s="420"/>
      <c r="H32" s="421"/>
      <c r="I32" s="159"/>
      <c r="J32" s="160"/>
    </row>
    <row r="33" spans="3:10" ht="30" customHeight="1">
      <c r="C33" s="76" t="str">
        <f>IF($D33&lt;&gt;"",$I33*$J33,"")</f>
        <v/>
      </c>
      <c r="D33" s="170"/>
      <c r="E33" s="258"/>
      <c r="F33" s="173" t="str">
        <f>IFERROR(VLOOKUP($D33, ALL!$A:$G, 7, FALSE), "")</f>
        <v/>
      </c>
      <c r="G33" s="420"/>
      <c r="H33" s="421"/>
      <c r="I33" s="159"/>
      <c r="J33" s="160"/>
    </row>
    <row r="34" spans="3:10" ht="30" customHeight="1">
      <c r="C34" s="76" t="str">
        <f t="shared" si="1"/>
        <v/>
      </c>
      <c r="D34" s="170"/>
      <c r="E34" s="258"/>
      <c r="F34" s="173" t="str">
        <f>IFERROR(VLOOKUP($D34, ALL!$A:$G, 7, FALSE), "")</f>
        <v/>
      </c>
      <c r="G34" s="420"/>
      <c r="H34" s="421"/>
      <c r="I34" s="159"/>
      <c r="J34" s="160"/>
    </row>
    <row r="35" spans="3:10" ht="30" customHeight="1">
      <c r="C35" s="76" t="str">
        <f t="shared" si="1"/>
        <v/>
      </c>
      <c r="D35" s="172"/>
      <c r="E35" s="258"/>
      <c r="F35" s="173" t="str">
        <f>IFERROR(VLOOKUP($D35, ALL!$A:$G, 7, FALSE), "")</f>
        <v/>
      </c>
      <c r="G35" s="420"/>
      <c r="H35" s="421"/>
      <c r="I35" s="159"/>
      <c r="J35" s="160"/>
    </row>
    <row r="36" spans="3:10" ht="30" customHeight="1">
      <c r="C36" s="76" t="str">
        <f t="shared" si="1"/>
        <v/>
      </c>
      <c r="D36" s="172"/>
      <c r="E36" s="258"/>
      <c r="F36" s="173" t="str">
        <f>IFERROR(VLOOKUP($D36, ALL!$A:$G, 7, FALSE), "")</f>
        <v/>
      </c>
      <c r="G36" s="420"/>
      <c r="H36" s="421"/>
      <c r="I36" s="159"/>
      <c r="J36" s="160"/>
    </row>
    <row r="37" spans="3:10" ht="30" customHeight="1">
      <c r="C37" s="76" t="str">
        <f t="shared" si="1"/>
        <v/>
      </c>
      <c r="D37" s="170"/>
      <c r="E37" s="258"/>
      <c r="F37" s="173" t="str">
        <f>IFERROR(VLOOKUP($D37, ALL!$A:$G, 7, FALSE), "")</f>
        <v/>
      </c>
      <c r="G37" s="420"/>
      <c r="H37" s="421"/>
      <c r="I37" s="159"/>
      <c r="J37" s="160"/>
    </row>
    <row r="38" spans="3:10" ht="30" customHeight="1">
      <c r="C38" s="76" t="str">
        <f t="shared" si="1"/>
        <v/>
      </c>
      <c r="D38" s="170"/>
      <c r="E38" s="258"/>
      <c r="F38" s="173" t="str">
        <f>IFERROR(VLOOKUP($D38, ALL!$A:$G, 7, FALSE), "")</f>
        <v/>
      </c>
      <c r="G38" s="420"/>
      <c r="H38" s="421"/>
      <c r="I38" s="159"/>
      <c r="J38" s="160"/>
    </row>
    <row r="39" spans="3:10" ht="30" customHeight="1">
      <c r="C39" s="76" t="str">
        <f t="shared" si="1"/>
        <v/>
      </c>
      <c r="D39" s="172"/>
      <c r="E39" s="258"/>
      <c r="F39" s="173" t="str">
        <f>IFERROR(VLOOKUP($D39, ALL!$A:$G, 7, FALSE), "")</f>
        <v/>
      </c>
      <c r="G39" s="420"/>
      <c r="H39" s="421"/>
      <c r="I39" s="159"/>
      <c r="J39" s="160"/>
    </row>
    <row r="40" spans="3:10" ht="30" customHeight="1">
      <c r="C40" s="76" t="str">
        <f t="shared" si="1"/>
        <v/>
      </c>
      <c r="D40" s="172"/>
      <c r="E40" s="258"/>
      <c r="F40" s="173" t="str">
        <f>IFERROR(VLOOKUP($D40, ALL!$A:$G, 7, FALSE), "")</f>
        <v/>
      </c>
      <c r="G40" s="420"/>
      <c r="H40" s="421"/>
      <c r="I40" s="159"/>
      <c r="J40" s="160"/>
    </row>
    <row r="41" spans="3:10" ht="30" customHeight="1">
      <c r="C41" s="76" t="str">
        <f t="shared" si="1"/>
        <v/>
      </c>
      <c r="D41" s="170"/>
      <c r="E41" s="258"/>
      <c r="F41" s="173" t="str">
        <f>IFERROR(VLOOKUP($D41, ALL!$A:$G, 7, FALSE), "")</f>
        <v/>
      </c>
      <c r="G41" s="420"/>
      <c r="H41" s="421"/>
      <c r="I41" s="159"/>
      <c r="J41" s="160"/>
    </row>
    <row r="42" spans="3:10" ht="30" customHeight="1">
      <c r="C42" s="76" t="str">
        <f t="shared" si="1"/>
        <v/>
      </c>
      <c r="D42" s="170"/>
      <c r="E42" s="258"/>
      <c r="F42" s="173" t="str">
        <f>IFERROR(VLOOKUP($D42, ALL!$A:$G, 7, FALSE), "")</f>
        <v/>
      </c>
      <c r="G42" s="420"/>
      <c r="H42" s="421"/>
      <c r="I42" s="159"/>
      <c r="J42" s="160"/>
    </row>
    <row r="43" spans="3:10" ht="30" customHeight="1">
      <c r="C43" s="76" t="str">
        <f t="shared" si="1"/>
        <v/>
      </c>
      <c r="D43" s="172"/>
      <c r="E43" s="258"/>
      <c r="F43" s="173" t="str">
        <f>IFERROR(VLOOKUP($D43, ALL!$A:$G, 7, FALSE), "")</f>
        <v/>
      </c>
      <c r="G43" s="420"/>
      <c r="H43" s="421"/>
      <c r="I43" s="159"/>
      <c r="J43" s="160"/>
    </row>
    <row r="44" spans="3:10" ht="30" customHeight="1">
      <c r="C44" s="76" t="str">
        <f t="shared" si="1"/>
        <v/>
      </c>
      <c r="D44" s="172"/>
      <c r="E44" s="258"/>
      <c r="F44" s="173" t="str">
        <f>IFERROR(VLOOKUP($D44, ALL!$A:$G, 7, FALSE), "")</f>
        <v/>
      </c>
      <c r="G44" s="420"/>
      <c r="H44" s="421"/>
      <c r="I44" s="159"/>
      <c r="J44" s="160"/>
    </row>
    <row r="45" spans="3:10" ht="30" customHeight="1">
      <c r="C45" s="76" t="str">
        <f t="shared" si="1"/>
        <v/>
      </c>
      <c r="D45" s="170"/>
      <c r="E45" s="258"/>
      <c r="F45" s="173" t="str">
        <f>IFERROR(VLOOKUP($D45, ALL!$A:$G, 7, FALSE), "")</f>
        <v/>
      </c>
      <c r="G45" s="420"/>
      <c r="H45" s="421"/>
      <c r="I45" s="159"/>
      <c r="J45" s="160"/>
    </row>
    <row r="46" spans="3:10" ht="30" customHeight="1">
      <c r="C46" s="76" t="str">
        <f t="shared" si="1"/>
        <v/>
      </c>
      <c r="D46" s="170"/>
      <c r="E46" s="258"/>
      <c r="F46" s="173" t="str">
        <f>IFERROR(VLOOKUP($D46, ALL!$A:$G, 7, FALSE), "")</f>
        <v/>
      </c>
      <c r="G46" s="420"/>
      <c r="H46" s="421"/>
      <c r="I46" s="159"/>
      <c r="J46" s="160"/>
    </row>
    <row r="47" spans="3:10" ht="30" customHeight="1">
      <c r="C47" s="76" t="str">
        <f t="shared" si="1"/>
        <v/>
      </c>
      <c r="D47" s="172"/>
      <c r="E47" s="258"/>
      <c r="F47" s="173" t="str">
        <f>IFERROR(VLOOKUP($D47, ALL!$A:$G, 7, FALSE), "")</f>
        <v/>
      </c>
      <c r="G47" s="420"/>
      <c r="H47" s="421"/>
      <c r="I47" s="159"/>
      <c r="J47" s="160"/>
    </row>
    <row r="48" spans="3:10" ht="30" customHeight="1">
      <c r="C48" s="76" t="str">
        <f t="shared" si="1"/>
        <v/>
      </c>
      <c r="D48" s="172"/>
      <c r="E48" s="258"/>
      <c r="F48" s="173" t="str">
        <f>IFERROR(VLOOKUP($D48, ALL!$A:$G, 7, FALSE), "")</f>
        <v/>
      </c>
      <c r="G48" s="420"/>
      <c r="H48" s="421"/>
      <c r="I48" s="159"/>
      <c r="J48" s="160"/>
    </row>
    <row r="49" spans="2:12" ht="30" customHeight="1">
      <c r="C49" s="76" t="str">
        <f t="shared" si="1"/>
        <v/>
      </c>
      <c r="D49" s="170"/>
      <c r="E49" s="258"/>
      <c r="F49" s="173" t="str">
        <f>IFERROR(VLOOKUP($D49, ALL!$A:$G, 7, FALSE), "")</f>
        <v/>
      </c>
      <c r="G49" s="420"/>
      <c r="H49" s="421"/>
      <c r="I49" s="159"/>
      <c r="J49" s="160"/>
    </row>
    <row r="50" spans="2:12" ht="30" customHeight="1">
      <c r="C50" s="76" t="str">
        <f t="shared" si="1"/>
        <v/>
      </c>
      <c r="D50" s="170"/>
      <c r="E50" s="258"/>
      <c r="F50" s="173" t="str">
        <f>IFERROR(VLOOKUP($D50, ALL!$A:$G, 7, FALSE), "")</f>
        <v/>
      </c>
      <c r="G50" s="420"/>
      <c r="H50" s="421"/>
      <c r="I50" s="159"/>
      <c r="J50" s="160"/>
    </row>
    <row r="51" spans="2:12" ht="30" customHeight="1">
      <c r="C51" s="76" t="str">
        <f t="shared" si="1"/>
        <v/>
      </c>
      <c r="D51" s="172"/>
      <c r="E51" s="258"/>
      <c r="F51" s="173" t="str">
        <f>IFERROR(VLOOKUP($D51, ALL!$A:$G, 7, FALSE), "")</f>
        <v/>
      </c>
      <c r="G51" s="420"/>
      <c r="H51" s="421"/>
      <c r="I51" s="159"/>
      <c r="J51" s="160"/>
    </row>
    <row r="52" spans="2:12" ht="30" customHeight="1">
      <c r="C52" s="76" t="str">
        <f t="shared" si="1"/>
        <v/>
      </c>
      <c r="D52" s="172"/>
      <c r="E52" s="258"/>
      <c r="F52" s="173" t="str">
        <f>IFERROR(VLOOKUP($D52, ALL!$A:$G, 7, FALSE), "")</f>
        <v/>
      </c>
      <c r="G52" s="420"/>
      <c r="H52" s="421"/>
      <c r="I52" s="159"/>
      <c r="J52" s="160"/>
    </row>
    <row r="53" spans="2:12" ht="30" customHeight="1">
      <c r="C53" s="76" t="str">
        <f t="shared" si="1"/>
        <v/>
      </c>
      <c r="D53" s="170"/>
      <c r="E53" s="258"/>
      <c r="F53" s="173" t="str">
        <f>IFERROR(VLOOKUP($D53, ALL!$A:$G, 7, FALSE), "")</f>
        <v/>
      </c>
      <c r="G53" s="420"/>
      <c r="H53" s="421"/>
      <c r="I53" s="159"/>
      <c r="J53" s="160"/>
    </row>
    <row r="54" spans="2:12" ht="30" customHeight="1">
      <c r="C54" s="76" t="str">
        <f t="shared" si="1"/>
        <v/>
      </c>
      <c r="D54" s="170"/>
      <c r="E54" s="258"/>
      <c r="F54" s="173" t="str">
        <f>IFERROR(VLOOKUP($D54, ALL!$A:$G, 7, FALSE), "")</f>
        <v/>
      </c>
      <c r="G54" s="420"/>
      <c r="H54" s="421"/>
      <c r="I54" s="159"/>
      <c r="J54" s="160"/>
    </row>
    <row r="55" spans="2:12" ht="30" customHeight="1">
      <c r="C55" s="76" t="str">
        <f t="shared" si="1"/>
        <v/>
      </c>
      <c r="D55" s="172"/>
      <c r="E55" s="258"/>
      <c r="F55" s="173" t="str">
        <f>IFERROR(VLOOKUP($D55, ALL!$A:$G, 7, FALSE), "")</f>
        <v/>
      </c>
      <c r="G55" s="420"/>
      <c r="H55" s="421"/>
      <c r="I55" s="159"/>
      <c r="J55" s="160"/>
    </row>
    <row r="56" spans="2:12" ht="30" customHeight="1" thickBot="1">
      <c r="C56" s="260" t="str">
        <f t="shared" si="1"/>
        <v/>
      </c>
      <c r="D56" s="300"/>
      <c r="E56" s="301"/>
      <c r="F56" s="282" t="str">
        <f>IFERROR(VLOOKUP($D56, ALL!$A:$G, 7, FALSE), "")</f>
        <v/>
      </c>
      <c r="G56" s="422"/>
      <c r="H56" s="423"/>
      <c r="I56" s="161"/>
      <c r="J56" s="162"/>
    </row>
    <row r="57" spans="2:12" ht="30" customHeight="1" thickTop="1">
      <c r="B57" s="403" t="s">
        <v>459</v>
      </c>
      <c r="C57" s="268" t="str">
        <f t="shared" si="1"/>
        <v/>
      </c>
      <c r="D57" s="304"/>
      <c r="E57" s="305"/>
      <c r="F57" s="270" t="str">
        <f>IFERROR(VLOOKUP($D57, ALL!$A:$G, 7, FALSE), "")</f>
        <v/>
      </c>
      <c r="G57" s="424"/>
      <c r="H57" s="425"/>
      <c r="I57" s="294"/>
      <c r="J57" s="295"/>
    </row>
    <row r="58" spans="2:12" ht="30" customHeight="1">
      <c r="B58" s="404"/>
      <c r="C58" s="273" t="str">
        <f t="shared" si="1"/>
        <v/>
      </c>
      <c r="D58" s="170"/>
      <c r="E58" s="258"/>
      <c r="F58" s="173" t="str">
        <f>IFERROR(VLOOKUP($D58, ALL!$A:$G, 7, FALSE), "")</f>
        <v/>
      </c>
      <c r="G58" s="420"/>
      <c r="H58" s="421"/>
      <c r="I58" s="159"/>
      <c r="J58" s="296"/>
    </row>
    <row r="59" spans="2:12" ht="30" customHeight="1">
      <c r="B59" s="404"/>
      <c r="C59" s="273" t="str">
        <f t="shared" si="1"/>
        <v/>
      </c>
      <c r="D59" s="172"/>
      <c r="E59" s="258"/>
      <c r="F59" s="173" t="str">
        <f>IFERROR(VLOOKUP($D59, ALL!$A:$G, 7, FALSE), "")</f>
        <v/>
      </c>
      <c r="G59" s="420"/>
      <c r="H59" s="421"/>
      <c r="I59" s="159"/>
      <c r="J59" s="296"/>
    </row>
    <row r="60" spans="2:12" ht="30" customHeight="1">
      <c r="B60" s="404"/>
      <c r="C60" s="273" t="str">
        <f t="shared" si="1"/>
        <v/>
      </c>
      <c r="D60" s="170"/>
      <c r="E60" s="258"/>
      <c r="F60" s="173" t="str">
        <f>IFERROR(VLOOKUP($D60, ALL!$A:$G, 7, FALSE), "")</f>
        <v/>
      </c>
      <c r="G60" s="420"/>
      <c r="H60" s="421"/>
      <c r="I60" s="159"/>
      <c r="J60" s="296"/>
    </row>
    <row r="61" spans="2:12" ht="30" customHeight="1" thickBot="1">
      <c r="B61" s="405"/>
      <c r="C61" s="275" t="str">
        <f t="shared" si="1"/>
        <v/>
      </c>
      <c r="D61" s="306"/>
      <c r="E61" s="307"/>
      <c r="F61" s="291" t="str">
        <f>IFERROR(VLOOKUP($D61, ALL!$A:$G, 7, FALSE), "")</f>
        <v/>
      </c>
      <c r="G61" s="426"/>
      <c r="H61" s="427"/>
      <c r="I61" s="298"/>
      <c r="J61" s="299"/>
    </row>
    <row r="62" spans="2:12" ht="61.8" hidden="1" customHeight="1">
      <c r="C62" s="283"/>
      <c r="D62" s="284" t="s">
        <v>421</v>
      </c>
      <c r="E62" s="198" t="s">
        <v>434</v>
      </c>
      <c r="F62" s="198" t="s">
        <v>433</v>
      </c>
      <c r="G62" s="392" t="s">
        <v>435</v>
      </c>
      <c r="H62" s="393"/>
      <c r="I62" s="302"/>
      <c r="J62" s="303"/>
    </row>
    <row r="63" spans="2:12" ht="37.799999999999997" customHeight="1" thickTop="1">
      <c r="C63" s="187" t="str">
        <f>IF(OR($M$20="", $I$63="", $J$63=""), "", IF($M$20 &gt;= $I$63, $I$63*$J$63, "NG"))</f>
        <v/>
      </c>
      <c r="D63" s="191" t="s">
        <v>421</v>
      </c>
      <c r="E63" s="175" t="s">
        <v>399</v>
      </c>
      <c r="F63" s="175" t="s">
        <v>400</v>
      </c>
      <c r="G63" s="394" t="s">
        <v>422</v>
      </c>
      <c r="H63" s="395"/>
      <c r="I63" s="159"/>
      <c r="J63" s="160"/>
      <c r="L63" s="5"/>
    </row>
    <row r="64" spans="2:12" ht="40.799999999999997" customHeight="1">
      <c r="C64" s="187" t="str">
        <f>IF(OR($M$21="", $I$64="", $J$64=""), "", IF($M$21 &gt;= $I$64, $I$64*$J$64, "NG"))</f>
        <v/>
      </c>
      <c r="D64" s="191" t="s">
        <v>421</v>
      </c>
      <c r="E64" s="176" t="s">
        <v>399</v>
      </c>
      <c r="F64" s="176" t="s">
        <v>392</v>
      </c>
      <c r="G64" s="394" t="s">
        <v>423</v>
      </c>
      <c r="H64" s="395"/>
      <c r="I64" s="159"/>
      <c r="J64" s="160"/>
    </row>
    <row r="65" spans="2:13" ht="38.4" customHeight="1">
      <c r="C65" s="187" t="str">
        <f>IF(OR($M$22="", $I$65="", $J$65=""), "", IF($M$22 &gt;= $I$65, $I$65*$J$65, "NG"))</f>
        <v/>
      </c>
      <c r="D65" s="191" t="s">
        <v>421</v>
      </c>
      <c r="E65" s="135" t="s">
        <v>399</v>
      </c>
      <c r="F65" s="135" t="s">
        <v>401</v>
      </c>
      <c r="G65" s="396" t="s">
        <v>424</v>
      </c>
      <c r="H65" s="397"/>
      <c r="I65" s="159"/>
      <c r="J65" s="160"/>
    </row>
    <row r="66" spans="2:13" ht="45" customHeight="1" thickBot="1">
      <c r="C66" s="80" t="str">
        <f>IF(OR($M$23="", $I$66="", $J$66=""), "", IF($M$23 &gt;= $I$66, $I$66*$J$66, "NG"))</f>
        <v/>
      </c>
      <c r="D66" s="191" t="s">
        <v>421</v>
      </c>
      <c r="E66" s="135" t="s">
        <v>399</v>
      </c>
      <c r="F66" s="135" t="s">
        <v>396</v>
      </c>
      <c r="G66" s="396" t="s">
        <v>425</v>
      </c>
      <c r="H66" s="397"/>
      <c r="I66" s="163"/>
      <c r="J66" s="164"/>
    </row>
    <row r="67" spans="2:13" ht="30" customHeight="1" thickBot="1">
      <c r="B67" s="136" t="s">
        <v>7</v>
      </c>
      <c r="C67" s="81">
        <f>SUM(C32:C66)</f>
        <v>0</v>
      </c>
      <c r="D67" s="102"/>
      <c r="E67" s="103"/>
      <c r="F67" s="104"/>
      <c r="G67" s="101"/>
      <c r="H67" s="101"/>
      <c r="I67" s="105"/>
      <c r="J67" s="106"/>
      <c r="K67" s="384"/>
      <c r="L67" s="385"/>
      <c r="M67" s="385"/>
    </row>
    <row r="68" spans="2:13" ht="18.45" customHeight="1">
      <c r="C68" s="137"/>
      <c r="D68" s="137"/>
      <c r="F68" s="112"/>
      <c r="G68" s="112"/>
    </row>
    <row r="69" spans="2:13" ht="16.5" customHeight="1">
      <c r="B69" s="136"/>
      <c r="C69" s="79"/>
      <c r="D69" s="138"/>
      <c r="F69" s="139"/>
      <c r="G69" s="139"/>
    </row>
    <row r="70" spans="2:13" ht="30" customHeight="1">
      <c r="C70" s="398" t="s">
        <v>440</v>
      </c>
      <c r="D70" s="398"/>
      <c r="E70" s="214">
        <f>C23+C67</f>
        <v>0</v>
      </c>
      <c r="F70" s="140" t="s">
        <v>10</v>
      </c>
      <c r="G70" s="112"/>
    </row>
    <row r="71" spans="2:13" ht="36" hidden="1" customHeight="1">
      <c r="C71" s="428" t="s">
        <v>441</v>
      </c>
      <c r="D71" s="428"/>
      <c r="E71" s="215"/>
      <c r="F71" s="216" t="s">
        <v>10</v>
      </c>
      <c r="G71" s="112"/>
    </row>
    <row r="72" spans="2:13" ht="26.4" hidden="1">
      <c r="C72" s="217"/>
      <c r="D72" s="202"/>
      <c r="E72" s="210" t="s">
        <v>451</v>
      </c>
      <c r="F72" s="216"/>
      <c r="G72" s="112"/>
    </row>
    <row r="73" spans="2:13" ht="36" customHeight="1">
      <c r="B73" s="7"/>
      <c r="C73" s="141"/>
      <c r="D73" s="141"/>
      <c r="E73" s="141"/>
      <c r="F73" s="109"/>
      <c r="G73" s="16"/>
      <c r="H73" s="16"/>
      <c r="I73" s="16"/>
      <c r="J73" s="16"/>
    </row>
    <row r="74" spans="2:13">
      <c r="B74" s="7" t="s">
        <v>24</v>
      </c>
      <c r="F74" s="112"/>
    </row>
    <row r="75" spans="2:13" hidden="1">
      <c r="B75" s="7"/>
      <c r="F75" s="112"/>
    </row>
    <row r="76" spans="2:13" hidden="1">
      <c r="B76" s="7"/>
      <c r="C76" s="202" t="s">
        <v>430</v>
      </c>
      <c r="D76" s="203"/>
      <c r="F76" s="112"/>
    </row>
    <row r="77" spans="2:13" hidden="1">
      <c r="B77" s="7"/>
      <c r="C77" s="204" t="s">
        <v>431</v>
      </c>
      <c r="D77" s="199"/>
      <c r="F77" s="112"/>
    </row>
    <row r="78" spans="2:13" hidden="1">
      <c r="B78" s="7"/>
      <c r="C78" s="204" t="s">
        <v>432</v>
      </c>
      <c r="D78" s="200"/>
      <c r="F78" s="112"/>
    </row>
    <row r="79" spans="2:13" hidden="1">
      <c r="B79" s="7"/>
      <c r="C79" s="204" t="s">
        <v>12</v>
      </c>
      <c r="D79" s="201"/>
      <c r="F79" s="112"/>
    </row>
    <row r="80" spans="2:13" hidden="1">
      <c r="B80" s="7"/>
      <c r="C80" s="203"/>
      <c r="D80" s="202" t="s">
        <v>415</v>
      </c>
      <c r="F80" s="112"/>
    </row>
    <row r="81" spans="2:23" hidden="1">
      <c r="B81" s="7"/>
      <c r="C81" s="202"/>
      <c r="D81" s="202" t="s">
        <v>416</v>
      </c>
      <c r="F81" s="112"/>
      <c r="G81" s="112"/>
    </row>
    <row r="82" spans="2:23" hidden="1">
      <c r="B82" s="7"/>
      <c r="C82" s="202"/>
      <c r="D82" s="202"/>
      <c r="F82" s="112"/>
      <c r="G82" s="112"/>
    </row>
    <row r="83" spans="2:23">
      <c r="B83" s="7"/>
      <c r="C83" s="3" t="s">
        <v>407</v>
      </c>
      <c r="E83" s="142"/>
      <c r="F83" s="3" t="s">
        <v>408</v>
      </c>
    </row>
    <row r="84" spans="2:23">
      <c r="B84" s="7"/>
      <c r="C84" s="13" t="s">
        <v>386</v>
      </c>
      <c r="D84" s="97" cm="1">
        <f t="array" ref="D84">SUMPRODUCT(
  ($E$13:$E$22="車載器") *
  ($F$13:$F$22="デジタル式運行記録計") *
  IFERROR(--$C$13:$C$22,0)
)
+SUMPRODUCT(
  ($E$32:$E$61="車載器付属費用") *
  ($F$32:$F$61="デジタル式運行記録計") *
  IFERROR(--$C$32:$C$61,0)
)
+IFERROR(--$C$63,0)</f>
        <v>0</v>
      </c>
      <c r="E84" s="14" t="s">
        <v>10</v>
      </c>
      <c r="F84" s="13" t="s">
        <v>386</v>
      </c>
      <c r="G84" s="97" cm="1">
        <f t="array" ref="G84">SUMPRODUCT(
  ($E$13:$E$22="車載器") *
  ($F$13:$F$22="映像記録型ドライブレコーダー") *
  IFERROR(--$C$13:$C$22,0)
)
+SUMPRODUCT(
  ($E$32:$E$61="車載器付属費用") *
  ($F$32:$F$61="映像記録型ドライブレコーダー") *
  IFERROR(--$C$32:$C$61,0)
)
+IFERROR(--$C$64,0)</f>
        <v>0</v>
      </c>
      <c r="H84" s="14" t="s">
        <v>10</v>
      </c>
      <c r="I84" s="5"/>
    </row>
    <row r="85" spans="2:23">
      <c r="C85" s="13" t="s">
        <v>387</v>
      </c>
      <c r="D85" s="98">
        <f>D84/3</f>
        <v>0</v>
      </c>
      <c r="E85" s="3" t="s">
        <v>10</v>
      </c>
      <c r="F85" s="13" t="s">
        <v>387</v>
      </c>
      <c r="G85" s="98">
        <f>G84/3</f>
        <v>0</v>
      </c>
      <c r="H85" s="3" t="s">
        <v>10</v>
      </c>
    </row>
    <row r="86" spans="2:23">
      <c r="C86" s="13" t="s">
        <v>11</v>
      </c>
      <c r="D86" s="99">
        <f>SUMIFS($I$13:$I$19, $E$13:$E$19, "車載器", $F$13:$F$19, "デジタル式運行記録計") * 30000</f>
        <v>0</v>
      </c>
      <c r="E86" s="3" t="s">
        <v>10</v>
      </c>
      <c r="F86" s="13" t="s">
        <v>11</v>
      </c>
      <c r="G86" s="99">
        <f>SUMIFS($I$13:$I$19, $E$13:$E$19, "車載器", $F$13:$F$19, "映像記録型ドライブレコーダー") * 10000</f>
        <v>0</v>
      </c>
      <c r="H86" s="3" t="s">
        <v>10</v>
      </c>
    </row>
    <row r="87" spans="2:23">
      <c r="B87" s="7"/>
      <c r="C87" s="13" t="s">
        <v>12</v>
      </c>
      <c r="D87" s="99">
        <f>IF(D85&lt;=D86, ROUNDDOWN(D85, -2), D86)</f>
        <v>0</v>
      </c>
      <c r="E87" s="3" t="s">
        <v>394</v>
      </c>
      <c r="F87" s="13" t="s">
        <v>12</v>
      </c>
      <c r="G87" s="99">
        <f>IF(G85&lt;=G86, ROUNDDOWN(G85, -2), G86)</f>
        <v>0</v>
      </c>
      <c r="H87" s="3" t="s">
        <v>394</v>
      </c>
    </row>
    <row r="88" spans="2:23">
      <c r="B88" s="7"/>
      <c r="D88" s="3" t="s">
        <v>415</v>
      </c>
      <c r="G88" s="3" t="s">
        <v>415</v>
      </c>
    </row>
    <row r="89" spans="2:23">
      <c r="B89" s="7"/>
      <c r="D89" s="3" t="s">
        <v>416</v>
      </c>
      <c r="G89" s="3" t="s">
        <v>416</v>
      </c>
    </row>
    <row r="90" spans="2:23">
      <c r="B90" s="7"/>
      <c r="D90" s="3" t="s">
        <v>417</v>
      </c>
      <c r="G90" s="3" t="s">
        <v>417</v>
      </c>
      <c r="V90" s="13"/>
      <c r="W90" s="182"/>
    </row>
    <row r="91" spans="2:23">
      <c r="B91" s="7"/>
      <c r="V91" s="13"/>
      <c r="W91" s="182"/>
    </row>
    <row r="92" spans="2:23">
      <c r="B92" s="7"/>
      <c r="C92" s="3" t="s">
        <v>409</v>
      </c>
      <c r="F92" s="3" t="s">
        <v>410</v>
      </c>
      <c r="V92" s="13"/>
      <c r="W92" s="182"/>
    </row>
    <row r="93" spans="2:23">
      <c r="B93" s="7"/>
      <c r="C93" s="13" t="s">
        <v>386</v>
      </c>
      <c r="D93" s="97" cm="1">
        <f t="array" ref="D93">SUMPRODUCT(
  ($E$13:$E$22="車載器") *
  ($F$13:$F$22="一体型") *
  IFERROR(--$C$13:$C$22,0)
)
+SUMPRODUCT(
  ($E$32:$E$61="車載器付属費用") *
  ($F$32:$F$61="一体型") *
  IFERROR(--$C$32:$C$61,0)
)
+IFERROR(--$C$65,0)</f>
        <v>0</v>
      </c>
      <c r="E93" s="14" t="s">
        <v>10</v>
      </c>
      <c r="F93" s="13" t="s">
        <v>386</v>
      </c>
      <c r="G93" s="97" cm="1">
        <f t="array" ref="G93">SUMPRODUCT(
  ($E$13:$E$22="車載器") *
  ($F$13:$F$22="通信機能付き一体型") *
  IFERROR(--$C$13:$C$22,0)
)
+SUMPRODUCT(
  ($E$32:$E$61="車載器付属費用") *
  ($F$32:$F$61="通信機能付き一体型") *
  IFERROR(--$C$32:$C$61,0)
)
+IFERROR(--$C$66,0)</f>
        <v>0</v>
      </c>
      <c r="H93" s="14" t="s">
        <v>10</v>
      </c>
      <c r="V93" s="13"/>
      <c r="W93" s="182"/>
    </row>
    <row r="94" spans="2:23">
      <c r="B94" s="7"/>
      <c r="C94" s="13" t="s">
        <v>387</v>
      </c>
      <c r="D94" s="98">
        <f>D93/3</f>
        <v>0</v>
      </c>
      <c r="E94" s="3" t="s">
        <v>10</v>
      </c>
      <c r="F94" s="13" t="s">
        <v>387</v>
      </c>
      <c r="G94" s="98">
        <f>G93/3</f>
        <v>0</v>
      </c>
      <c r="H94" s="3" t="s">
        <v>10</v>
      </c>
      <c r="V94" s="13"/>
      <c r="W94" s="182"/>
    </row>
    <row r="95" spans="2:23">
      <c r="B95" s="7"/>
      <c r="C95" s="13" t="s">
        <v>11</v>
      </c>
      <c r="D95" s="99">
        <f>SUMIFS($I$13:$I$19, $E$13:$E$19, "車載器", $F$13:$F$19, "一体型") * 40000</f>
        <v>0</v>
      </c>
      <c r="E95" s="3" t="s">
        <v>10</v>
      </c>
      <c r="F95" s="13" t="s">
        <v>11</v>
      </c>
      <c r="G95" s="99">
        <f>SUMIFS($I$13:$I$19, $E$13:$E$19, "車載器", $F$13:$F$19, "通信機能付き一体型") * 100000</f>
        <v>0</v>
      </c>
      <c r="H95" s="3" t="s">
        <v>10</v>
      </c>
      <c r="I95" s="5"/>
      <c r="V95" s="13"/>
      <c r="W95" s="182"/>
    </row>
    <row r="96" spans="2:23">
      <c r="B96" s="7"/>
      <c r="C96" s="13" t="s">
        <v>12</v>
      </c>
      <c r="D96" s="99">
        <f>IF(D94&lt;=D95, ROUNDDOWN(D94, -2), D95)</f>
        <v>0</v>
      </c>
      <c r="E96" s="3" t="s">
        <v>394</v>
      </c>
      <c r="F96" s="13" t="s">
        <v>12</v>
      </c>
      <c r="G96" s="99">
        <f>IF(G94&lt;=G95, ROUNDDOWN(G94, -2), G95)</f>
        <v>0</v>
      </c>
      <c r="H96" s="3" t="s">
        <v>394</v>
      </c>
      <c r="V96" s="13"/>
      <c r="W96" s="182"/>
    </row>
    <row r="97" spans="2:25">
      <c r="B97" s="7"/>
      <c r="D97" s="3" t="s">
        <v>415</v>
      </c>
      <c r="G97" s="3" t="s">
        <v>415</v>
      </c>
      <c r="V97" s="13"/>
      <c r="W97" s="182"/>
    </row>
    <row r="98" spans="2:25">
      <c r="B98" s="7"/>
      <c r="D98" s="3" t="s">
        <v>416</v>
      </c>
      <c r="G98" s="3" t="s">
        <v>416</v>
      </c>
      <c r="V98" s="13"/>
      <c r="W98" s="182"/>
    </row>
    <row r="99" spans="2:25">
      <c r="B99" s="7"/>
      <c r="D99" s="3" t="s">
        <v>417</v>
      </c>
      <c r="G99" s="3" t="s">
        <v>417</v>
      </c>
      <c r="V99" s="13"/>
      <c r="W99" s="182"/>
    </row>
    <row r="100" spans="2:25">
      <c r="B100" s="7"/>
      <c r="V100" s="13"/>
      <c r="W100" s="182"/>
    </row>
    <row r="101" spans="2:25">
      <c r="B101" s="7"/>
      <c r="C101" s="3" t="s">
        <v>411</v>
      </c>
      <c r="E101" s="14"/>
      <c r="F101" s="3" t="s">
        <v>412</v>
      </c>
      <c r="H101" s="14"/>
      <c r="I101" s="13"/>
      <c r="K101" s="177"/>
      <c r="M101" s="182"/>
      <c r="N101" s="177"/>
      <c r="O101" s="13"/>
      <c r="Q101" s="177"/>
      <c r="S101" s="13"/>
      <c r="U101" s="177"/>
      <c r="V101" s="13"/>
      <c r="W101" s="13"/>
      <c r="Y101" s="177"/>
    </row>
    <row r="102" spans="2:25">
      <c r="B102" s="7"/>
      <c r="C102" s="13" t="s">
        <v>386</v>
      </c>
      <c r="D102" s="97" cm="1">
        <f t="array" ref="D102">SUMPRODUCT(
  ($E$13:$E$22="事務所機器") *
  ($F$13:$F$22="デジタル式運行記録計") *
  IFERROR(--$C$13:$C$22,0)
)
+SUMPRODUCT(
  ISNUMBER(MATCH($E$32:$E$61,{"事務所機器","事務所機器付属費用"},0)) *
  ($F$32:$F$61="デジタル式運行記録計") *
  IFERROR(--$C$32:$C$61,0)
)</f>
        <v>0</v>
      </c>
      <c r="E102" s="14" t="s">
        <v>10</v>
      </c>
      <c r="F102" s="13" t="s">
        <v>386</v>
      </c>
      <c r="G102" s="97" cm="1">
        <f t="array" ref="G102">SUMPRODUCT(
  ($E$13:$E$22="事務所機器") *
  ($F$13:$F$22="映像記録型ドライブレコーダー") *
  IFERROR(--$C$13:$C$22,0)
)
+
SUMPRODUCT(
  ISNUMBER(MATCH($E$32:$E$61,{"事務所機器","事務所機器付属費用"},0)) *
  ($F$32:$F$61="映像記録型ドライブレコーダー") *
  IFERROR(--$C$32:$C$61,0)
)</f>
        <v>0</v>
      </c>
      <c r="H102" s="14" t="s">
        <v>10</v>
      </c>
      <c r="I102" s="13"/>
      <c r="M102" s="178"/>
      <c r="O102" s="13"/>
      <c r="S102" s="13"/>
      <c r="V102" s="13"/>
      <c r="W102" s="13"/>
    </row>
    <row r="103" spans="2:25">
      <c r="C103" s="13" t="s">
        <v>387</v>
      </c>
      <c r="D103" s="98">
        <f>D102/3</f>
        <v>0</v>
      </c>
      <c r="E103" s="3" t="s">
        <v>10</v>
      </c>
      <c r="F103" s="13" t="s">
        <v>387</v>
      </c>
      <c r="G103" s="98">
        <f>G102/3</f>
        <v>0</v>
      </c>
      <c r="H103" s="3" t="s">
        <v>10</v>
      </c>
      <c r="I103" s="13"/>
      <c r="M103" s="184"/>
      <c r="O103" s="185"/>
      <c r="Q103" s="186"/>
      <c r="S103" s="185"/>
      <c r="U103" s="186"/>
      <c r="V103" s="13"/>
      <c r="W103" s="185"/>
      <c r="Y103" s="186"/>
    </row>
    <row r="104" spans="2:25">
      <c r="C104" s="13" t="s">
        <v>11</v>
      </c>
      <c r="D104" s="99">
        <f>(
  SUMIFS($I$13:$I$19, $E$13:$E$19, "事務所機器", $F$13:$F$19, "デジタル式運行記録計")
  + SUMIFS($I$32:$I$56, $E$32:$E$56, "事務所機器", $F$32:$F$56, "デジタル式運行記録計")
) * 100000</f>
        <v>0</v>
      </c>
      <c r="E104" s="3" t="s">
        <v>10</v>
      </c>
      <c r="F104" s="13" t="s">
        <v>11</v>
      </c>
      <c r="G104" s="99">
        <f>(
  SUMIFS($I$13:$I$19, $E$13:$E$19, "事務所機器", $F$13:$F$19, "映像記録型ドライブレコーダー")
  + SUMIFS($I$32:$I$56, $E$32:$E$56, "事務所機器", $F$32:$F$56, "映像記録型ドライブレコーダー")
) * 30000</f>
        <v>0</v>
      </c>
      <c r="H104" s="3" t="s">
        <v>10</v>
      </c>
      <c r="I104" s="185"/>
      <c r="K104" s="186"/>
      <c r="M104" s="184"/>
      <c r="O104" s="13"/>
      <c r="S104" s="185"/>
      <c r="U104" s="186"/>
      <c r="V104" s="13"/>
      <c r="W104" s="185"/>
      <c r="Y104" s="186"/>
    </row>
    <row r="105" spans="2:25">
      <c r="B105" s="7"/>
      <c r="C105" s="13" t="s">
        <v>12</v>
      </c>
      <c r="D105" s="99">
        <f>IF(D103&lt;=D104, ROUNDDOWN(D103, -2), D104)</f>
        <v>0</v>
      </c>
      <c r="E105" s="3" t="s">
        <v>394</v>
      </c>
      <c r="F105" s="13" t="s">
        <v>12</v>
      </c>
      <c r="G105" s="99">
        <f>IF(G103&lt;=G104, ROUNDDOWN(G103, -2), G104)</f>
        <v>0</v>
      </c>
      <c r="H105" s="3" t="s">
        <v>394</v>
      </c>
      <c r="L105" s="181"/>
    </row>
    <row r="106" spans="2:25">
      <c r="B106" s="7"/>
      <c r="D106" s="3" t="s">
        <v>415</v>
      </c>
      <c r="G106" s="3" t="s">
        <v>415</v>
      </c>
    </row>
    <row r="107" spans="2:25">
      <c r="B107" s="7"/>
      <c r="D107" s="3" t="s">
        <v>416</v>
      </c>
      <c r="G107" s="3" t="s">
        <v>416</v>
      </c>
    </row>
    <row r="108" spans="2:25">
      <c r="B108" s="7"/>
      <c r="D108" s="3" t="s">
        <v>417</v>
      </c>
      <c r="G108" s="3" t="s">
        <v>417</v>
      </c>
      <c r="L108" s="181"/>
    </row>
    <row r="109" spans="2:25">
      <c r="B109" s="7"/>
      <c r="L109" s="181"/>
    </row>
    <row r="110" spans="2:25">
      <c r="B110" s="7"/>
      <c r="C110" s="3" t="s">
        <v>413</v>
      </c>
      <c r="F110" s="3" t="s">
        <v>414</v>
      </c>
      <c r="L110" s="181"/>
    </row>
    <row r="111" spans="2:25">
      <c r="B111" s="7"/>
      <c r="C111" s="13" t="s">
        <v>386</v>
      </c>
      <c r="D111" s="97" cm="1">
        <f t="array" ref="D111">SUMPRODUCT(
  ($E$13:$E$22="事務所機器") *
  ($F$13:$F$22="一体型") *
  IFERROR(--$C$13:$C$22,0)
)
+SUMPRODUCT(
  ISNUMBER(MATCH($E$32:$E$61, {"事務所機器","事務所機器付属費用"}, 0)) *
  ($F$32:$F$61="一体型") *
  IFERROR(--$C$32:$C$61,0)
)</f>
        <v>0</v>
      </c>
      <c r="E111" s="14" t="s">
        <v>10</v>
      </c>
      <c r="F111" s="13" t="s">
        <v>386</v>
      </c>
      <c r="G111" s="97" cm="1">
        <f t="array" ref="G111">SUMPRODUCT(
  ($E$13:$E$22="事務所機器") *
  ($F$13:$F$22="通信機能付き一体型") *
  IFERROR(--$C$13:$C$22,0)
)
+SUMPRODUCT(
  ISNUMBER(MATCH($E$32:$E$61, {"事務所機器","事務所機器付属費用"}, 0)) *
  ($F$32:$F$61="通信機能付き一体型") *
  IFERROR(--$C$32:$C$61,0)
)</f>
        <v>0</v>
      </c>
      <c r="H111" s="14" t="s">
        <v>10</v>
      </c>
      <c r="L111" s="181"/>
    </row>
    <row r="112" spans="2:25">
      <c r="B112" s="7"/>
      <c r="C112" s="13" t="s">
        <v>387</v>
      </c>
      <c r="D112" s="98">
        <f>D111/3</f>
        <v>0</v>
      </c>
      <c r="E112" s="3" t="s">
        <v>10</v>
      </c>
      <c r="F112" s="13" t="s">
        <v>387</v>
      </c>
      <c r="G112" s="98">
        <f>G111/3</f>
        <v>0</v>
      </c>
      <c r="H112" s="3" t="s">
        <v>10</v>
      </c>
      <c r="L112" s="181"/>
    </row>
    <row r="113" spans="2:23">
      <c r="B113" s="7"/>
      <c r="C113" s="13" t="s">
        <v>11</v>
      </c>
      <c r="D113" s="99">
        <f>(
  SUMIFS($I$13:$I$19, $E$13:$E$19, "事務所機器", $F$13:$F$19, "一体型")
  + SUMIFS($I$32:$I$56, $E$32:$E$56, "事務所機器", $F$32:$F$56, "一体型")
) * 130000</f>
        <v>0</v>
      </c>
      <c r="E113" s="3" t="s">
        <v>10</v>
      </c>
      <c r="F113" s="13" t="s">
        <v>11</v>
      </c>
      <c r="G113" s="99">
        <f>(
  SUMIFS($I$13:$I$19, $E$13:$E$19, "事務所機器", $F$13:$F$19, "通信機能付き一体型")
  + SUMIFS($I$32:$I$56, $E$32:$E$56, "事務所機器", $F$32:$F$56, "通信機能付き一体型")
) * 130000</f>
        <v>0</v>
      </c>
      <c r="H113" s="3" t="s">
        <v>10</v>
      </c>
      <c r="I113" s="5"/>
      <c r="L113" s="181"/>
    </row>
    <row r="114" spans="2:23">
      <c r="B114" s="7"/>
      <c r="C114" s="13" t="s">
        <v>12</v>
      </c>
      <c r="D114" s="99">
        <f>IF(D112&lt;=D113, ROUNDDOWN(D112, -2), D113)</f>
        <v>0</v>
      </c>
      <c r="E114" s="3" t="s">
        <v>394</v>
      </c>
      <c r="F114" s="13" t="s">
        <v>12</v>
      </c>
      <c r="G114" s="99">
        <f>IF(G112&lt;=G113, ROUNDDOWN(G112, -2), G113)</f>
        <v>0</v>
      </c>
      <c r="H114" s="3" t="s">
        <v>394</v>
      </c>
      <c r="L114" s="181"/>
    </row>
    <row r="115" spans="2:23">
      <c r="B115" s="7"/>
      <c r="D115" s="3" t="s">
        <v>415</v>
      </c>
      <c r="G115" s="3" t="s">
        <v>415</v>
      </c>
      <c r="L115" s="181"/>
    </row>
    <row r="116" spans="2:23">
      <c r="B116" s="7"/>
      <c r="D116" s="3" t="s">
        <v>416</v>
      </c>
      <c r="G116" s="3" t="s">
        <v>416</v>
      </c>
      <c r="L116" s="181"/>
    </row>
    <row r="117" spans="2:23">
      <c r="B117" s="7"/>
      <c r="D117" s="3" t="s">
        <v>417</v>
      </c>
      <c r="G117" s="3" t="s">
        <v>417</v>
      </c>
      <c r="L117" s="181"/>
    </row>
    <row r="118" spans="2:23">
      <c r="B118" s="7"/>
      <c r="G118" s="109"/>
      <c r="L118" s="181"/>
    </row>
    <row r="119" spans="2:23">
      <c r="B119" s="7" t="s">
        <v>25</v>
      </c>
      <c r="G119" s="109"/>
      <c r="L119" s="181"/>
    </row>
    <row r="120" spans="2:23" ht="36">
      <c r="B120" s="7"/>
      <c r="C120" s="3" t="s">
        <v>14</v>
      </c>
      <c r="F120" s="222" t="s">
        <v>453</v>
      </c>
      <c r="G120" s="223"/>
      <c r="H120" s="223"/>
      <c r="M120" s="181"/>
      <c r="V120" s="13"/>
      <c r="W120" s="182"/>
    </row>
    <row r="121" spans="2:23">
      <c r="C121" s="13" t="s">
        <v>446</v>
      </c>
      <c r="D121" s="98">
        <f>D87+G87+D96+G96+D105+G105+D114+G114</f>
        <v>0</v>
      </c>
      <c r="E121" s="3" t="s">
        <v>10</v>
      </c>
      <c r="F121" s="224" t="s">
        <v>446</v>
      </c>
      <c r="G121" s="229"/>
      <c r="H121" s="223" t="s">
        <v>10</v>
      </c>
      <c r="I121" s="13"/>
      <c r="K121" s="177"/>
      <c r="M121" s="182"/>
      <c r="N121" s="177"/>
      <c r="O121" s="13"/>
      <c r="Q121" s="177"/>
      <c r="S121" s="13"/>
      <c r="U121" s="177"/>
      <c r="V121" s="13"/>
      <c r="W121" s="13"/>
    </row>
    <row r="122" spans="2:23">
      <c r="B122" s="7"/>
      <c r="C122" s="13" t="s">
        <v>13</v>
      </c>
      <c r="D122" s="197">
        <f>IF(D7="通信機能付デジタル式運行記録計及び 映像記録型ドライブレコーダー一体型の取得",1200000,800000)</f>
        <v>800000</v>
      </c>
      <c r="E122" s="3" t="s">
        <v>10</v>
      </c>
      <c r="F122" s="224" t="s">
        <v>13</v>
      </c>
      <c r="G122" s="230"/>
      <c r="H122" s="223" t="s">
        <v>10</v>
      </c>
      <c r="I122" s="13"/>
      <c r="K122" s="177"/>
      <c r="M122" s="183"/>
      <c r="N122" s="177"/>
      <c r="O122" s="13"/>
      <c r="Q122" s="177"/>
      <c r="S122" s="13"/>
      <c r="U122" s="177"/>
      <c r="V122" s="13"/>
      <c r="W122" s="13"/>
    </row>
    <row r="123" spans="2:23" ht="40.200000000000003">
      <c r="B123" s="399" t="s">
        <v>14</v>
      </c>
      <c r="C123" s="400"/>
      <c r="D123" s="15">
        <f>IF(D121&lt;=D122,ROUNDDOWN(D121,-2),D122)</f>
        <v>0</v>
      </c>
      <c r="E123" s="208" t="s">
        <v>10</v>
      </c>
      <c r="F123" s="225" t="s">
        <v>454</v>
      </c>
      <c r="G123" s="231"/>
      <c r="H123" s="226" t="s">
        <v>10</v>
      </c>
      <c r="I123" s="13"/>
      <c r="M123" s="178"/>
      <c r="O123" s="13"/>
      <c r="S123" s="13"/>
      <c r="V123" s="13"/>
      <c r="W123" s="13"/>
    </row>
    <row r="124" spans="2:23" ht="26.4">
      <c r="B124" s="7"/>
      <c r="C124" s="207"/>
      <c r="D124" s="218" t="s">
        <v>450</v>
      </c>
      <c r="E124" s="1"/>
      <c r="F124" s="223"/>
      <c r="G124" s="227" t="s">
        <v>448</v>
      </c>
      <c r="H124" s="223"/>
      <c r="I124" s="13"/>
      <c r="M124" s="178"/>
      <c r="O124" s="13"/>
      <c r="S124" s="13"/>
      <c r="V124" s="13"/>
      <c r="W124" s="13"/>
    </row>
    <row r="125" spans="2:23">
      <c r="B125" s="7"/>
      <c r="D125" s="3" t="s">
        <v>418</v>
      </c>
      <c r="F125" s="228"/>
      <c r="G125" s="223" t="s">
        <v>418</v>
      </c>
      <c r="H125" s="223"/>
      <c r="I125" s="185"/>
      <c r="K125" s="186"/>
      <c r="M125" s="127"/>
      <c r="O125" s="185"/>
      <c r="Q125" s="186"/>
      <c r="S125" s="185"/>
      <c r="U125" s="186"/>
      <c r="V125" s="13"/>
      <c r="W125" s="185"/>
    </row>
    <row r="126" spans="2:23">
      <c r="B126" s="7"/>
      <c r="D126" s="3" t="s">
        <v>416</v>
      </c>
      <c r="F126" s="228"/>
      <c r="G126" s="223" t="s">
        <v>416</v>
      </c>
      <c r="H126" s="223"/>
      <c r="I126" s="185"/>
      <c r="K126" s="186"/>
      <c r="M126" s="127"/>
      <c r="O126" s="185"/>
      <c r="Q126" s="186"/>
      <c r="S126" s="185"/>
      <c r="U126" s="186"/>
      <c r="V126" s="13"/>
      <c r="W126" s="185"/>
    </row>
    <row r="127" spans="2:23">
      <c r="B127" s="7"/>
      <c r="D127" s="3" t="s">
        <v>417</v>
      </c>
      <c r="F127" s="228"/>
      <c r="G127" s="223" t="s">
        <v>417</v>
      </c>
      <c r="H127" s="223"/>
      <c r="I127" s="185"/>
      <c r="K127" s="186"/>
      <c r="M127" s="127"/>
      <c r="O127" s="185"/>
      <c r="Q127" s="186"/>
      <c r="S127" s="185"/>
      <c r="U127" s="186"/>
      <c r="V127" s="13"/>
      <c r="W127" s="185"/>
    </row>
    <row r="128" spans="2:23">
      <c r="B128" s="7"/>
      <c r="F128" s="112"/>
      <c r="G128" s="112"/>
      <c r="I128" s="13"/>
      <c r="M128" s="177"/>
      <c r="O128" s="13"/>
      <c r="S128" s="13"/>
      <c r="W128" s="13"/>
    </row>
    <row r="129" spans="2:12" ht="19.8">
      <c r="B129" s="209" t="s">
        <v>442</v>
      </c>
      <c r="C129" s="143"/>
      <c r="D129" s="143"/>
      <c r="F129" s="112"/>
      <c r="G129" s="112"/>
      <c r="L129" s="181"/>
    </row>
    <row r="130" spans="2:12">
      <c r="C130" s="3" t="s">
        <v>426</v>
      </c>
      <c r="F130" s="112"/>
      <c r="G130" s="112"/>
      <c r="L130" s="181"/>
    </row>
    <row r="131" spans="2:12">
      <c r="C131" s="3" t="s">
        <v>427</v>
      </c>
      <c r="F131" s="112"/>
      <c r="G131" s="112"/>
    </row>
    <row r="132" spans="2:12">
      <c r="C132" s="3" t="s">
        <v>462</v>
      </c>
      <c r="E132" s="165"/>
      <c r="F132" s="112" t="s">
        <v>461</v>
      </c>
      <c r="G132" s="112"/>
    </row>
    <row r="133" spans="2:12" ht="18.600000000000001" thickBot="1">
      <c r="C133" s="82"/>
      <c r="D133" s="82"/>
      <c r="E133" s="82"/>
      <c r="F133" s="144"/>
      <c r="G133" s="112"/>
    </row>
    <row r="134" spans="2:12" ht="30" customHeight="1" thickBot="1">
      <c r="C134" s="128" t="s">
        <v>380</v>
      </c>
      <c r="D134" s="375" t="str">
        <f>IF(D7="","",D7)</f>
        <v/>
      </c>
      <c r="E134" s="376"/>
      <c r="F134" s="376"/>
      <c r="G134" s="129"/>
      <c r="H134" s="127"/>
      <c r="I134" s="127"/>
    </row>
    <row r="135" spans="2:12" ht="13.95" customHeight="1" thickBot="1">
      <c r="C135" s="82"/>
      <c r="D135" s="145"/>
      <c r="E135" s="131"/>
      <c r="F135" s="131"/>
      <c r="G135" s="126"/>
      <c r="H135" s="127"/>
      <c r="I135" s="127"/>
    </row>
    <row r="136" spans="2:12" ht="30" customHeight="1" thickBot="1">
      <c r="C136" s="146" t="s">
        <v>382</v>
      </c>
      <c r="D136" s="377" t="str" cm="1">
        <f t="array" ref="D136">IF(
    SUMPRODUCT(--(TRIM($D$139:$D$238)&lt;&gt;""))=0,
    "",
    IF(
        SUMPRODUCT(--(TRIM($D$13:$D$22)&lt;&gt;""), --(COUNTIF($D$139:$D$238, TRIM($D$13:$D$22))=0)) +
        SUMPRODUCT(--(TRIM($D$13:$D$22)&lt;&gt;""), --(TRIM($I$13:$I$22)="")) +
        SUMPRODUCT(--(TRIM($D$13:$D$22)&lt;&gt;""), --(COUNTIF($D$139:$D$238, TRIM($D$13:$D$22)) &lt; IFERROR(VALUE($I$13:$I$22),0))) +
        SUMPRODUCT(--(TRIM($D$139:$D$238)&lt;&gt;""), --ISNA(MATCH(TRIM($D$139:$D$238), TRIM($D$13:$D$22),0))) &gt; 0,
        "２-1．補助対象経費で選択した「機器コード番号」と入力した「台数」の条件を満たしていません。",
        "OK"
    )
)</f>
        <v/>
      </c>
      <c r="E136" s="401"/>
      <c r="F136" s="402"/>
      <c r="G136" s="126"/>
      <c r="H136" s="127"/>
      <c r="I136" s="127"/>
    </row>
    <row r="137" spans="2:12" ht="18.600000000000001" thickBot="1">
      <c r="D137" s="147"/>
      <c r="E137" s="133"/>
      <c r="F137" s="112"/>
      <c r="G137" s="112"/>
    </row>
    <row r="138" spans="2:12" ht="49.95" customHeight="1">
      <c r="C138" s="148" t="s">
        <v>1</v>
      </c>
      <c r="D138" s="149" t="s">
        <v>375</v>
      </c>
      <c r="E138" s="149" t="s">
        <v>385</v>
      </c>
      <c r="F138" s="150" t="s">
        <v>443</v>
      </c>
      <c r="G138" s="149" t="s">
        <v>377</v>
      </c>
      <c r="H138" s="149" t="s">
        <v>378</v>
      </c>
      <c r="I138" s="196" t="s">
        <v>429</v>
      </c>
    </row>
    <row r="139" spans="2:12" ht="49.95" customHeight="1">
      <c r="C139" s="166"/>
      <c r="D139" s="168"/>
      <c r="E139" s="107" t="str">
        <f>IFERROR(VLOOKUP($D139, ALL!$A:$G, 2, FALSE), "")</f>
        <v/>
      </c>
      <c r="F139" s="192"/>
      <c r="G139" s="107" t="str">
        <f>IFERROR(VLOOKUP($D139, ALL!$A:$G, 3, FALSE), "")</f>
        <v/>
      </c>
      <c r="H139" s="107" t="str">
        <f>IFERROR(VLOOKUP($D139, ALL!$A:$G, 5, FALSE), "")</f>
        <v/>
      </c>
      <c r="I139" s="194"/>
      <c r="L139" s="151" t="str">
        <f t="shared" ref="L139:L170" si="2">IF(D139="","",
  IF(COUNTIF($D$13:$D$22,D139)=0,"コード不一致",
    IF(INDEX($I$13:$I$22,MATCH(D139,$D$13:$D$22,0))="","台数未入力",
      IF(COUNTIF($D$139:$D$238,D139)&lt;INDEX($I$13:$I$22,MATCH(D139,$D$13:$D$22,0)),"台数不足","OK")
    )
  )
)</f>
        <v/>
      </c>
    </row>
    <row r="140" spans="2:12" ht="49.95" customHeight="1">
      <c r="C140" s="166"/>
      <c r="D140" s="168"/>
      <c r="E140" s="107" t="str">
        <f>IFERROR(VLOOKUP($D140, ALL!$A:$G, 2, FALSE), "")</f>
        <v/>
      </c>
      <c r="F140" s="192"/>
      <c r="G140" s="107" t="str">
        <f>IFERROR(VLOOKUP($D140, ALL!$A:$G, 3, FALSE), "")</f>
        <v/>
      </c>
      <c r="H140" s="107" t="str">
        <f>IFERROR(VLOOKUP($D140, ALL!$A:$G, 5, FALSE), "")</f>
        <v/>
      </c>
      <c r="I140" s="194"/>
      <c r="L140" s="151" t="str">
        <f t="shared" si="2"/>
        <v/>
      </c>
    </row>
    <row r="141" spans="2:12" ht="49.95" customHeight="1">
      <c r="C141" s="166"/>
      <c r="D141" s="168"/>
      <c r="E141" s="107" t="str">
        <f>IFERROR(VLOOKUP($D141, ALL!$A:$G, 2, FALSE), "")</f>
        <v/>
      </c>
      <c r="F141" s="192"/>
      <c r="G141" s="107" t="str">
        <f>IFERROR(VLOOKUP($D141, ALL!$A:$G, 3, FALSE), "")</f>
        <v/>
      </c>
      <c r="H141" s="107" t="str">
        <f>IFERROR(VLOOKUP($D141, ALL!$A:$G, 5, FALSE), "")</f>
        <v/>
      </c>
      <c r="I141" s="194"/>
      <c r="L141" s="151" t="str">
        <f t="shared" si="2"/>
        <v/>
      </c>
    </row>
    <row r="142" spans="2:12" ht="49.95" customHeight="1">
      <c r="C142" s="166"/>
      <c r="D142" s="168"/>
      <c r="E142" s="107" t="str">
        <f>IFERROR(VLOOKUP($D142, ALL!$A:$G, 2, FALSE), "")</f>
        <v/>
      </c>
      <c r="F142" s="192"/>
      <c r="G142" s="107" t="str">
        <f>IFERROR(VLOOKUP($D142, ALL!$A:$G, 3, FALSE), "")</f>
        <v/>
      </c>
      <c r="H142" s="107" t="str">
        <f>IFERROR(VLOOKUP($D142, ALL!$A:$G, 5, FALSE), "")</f>
        <v/>
      </c>
      <c r="I142" s="194"/>
      <c r="L142" s="151" t="str">
        <f t="shared" si="2"/>
        <v/>
      </c>
    </row>
    <row r="143" spans="2:12" ht="49.95" customHeight="1">
      <c r="C143" s="166"/>
      <c r="D143" s="168"/>
      <c r="E143" s="107" t="str">
        <f>IFERROR(VLOOKUP($D143, ALL!$A:$G, 2, FALSE), "")</f>
        <v/>
      </c>
      <c r="F143" s="192"/>
      <c r="G143" s="107" t="str">
        <f>IFERROR(VLOOKUP($D143, ALL!$A:$G, 3, FALSE), "")</f>
        <v/>
      </c>
      <c r="H143" s="107" t="str">
        <f>IFERROR(VLOOKUP($D143, ALL!$A:$G, 5, FALSE), "")</f>
        <v/>
      </c>
      <c r="I143" s="194"/>
      <c r="L143" s="151" t="str">
        <f t="shared" si="2"/>
        <v/>
      </c>
    </row>
    <row r="144" spans="2:12" ht="49.95" customHeight="1">
      <c r="C144" s="166"/>
      <c r="D144" s="168"/>
      <c r="E144" s="107" t="str">
        <f>IFERROR(VLOOKUP($D144, ALL!$A:$G, 2, FALSE), "")</f>
        <v/>
      </c>
      <c r="F144" s="192"/>
      <c r="G144" s="107" t="str">
        <f>IFERROR(VLOOKUP($D144, ALL!$A:$G, 3, FALSE), "")</f>
        <v/>
      </c>
      <c r="H144" s="107" t="str">
        <f>IFERROR(VLOOKUP($D144, ALL!$A:$G, 5, FALSE), "")</f>
        <v/>
      </c>
      <c r="I144" s="194"/>
      <c r="L144" s="151" t="str">
        <f t="shared" si="2"/>
        <v/>
      </c>
    </row>
    <row r="145" spans="3:12" ht="49.95" customHeight="1">
      <c r="C145" s="166"/>
      <c r="D145" s="168"/>
      <c r="E145" s="107" t="str">
        <f>IFERROR(VLOOKUP($D145, ALL!$A:$G, 2, FALSE), "")</f>
        <v/>
      </c>
      <c r="F145" s="192"/>
      <c r="G145" s="107" t="str">
        <f>IFERROR(VLOOKUP($D145, ALL!$A:$G, 3, FALSE), "")</f>
        <v/>
      </c>
      <c r="H145" s="107" t="str">
        <f>IFERROR(VLOOKUP($D145, ALL!$A:$G, 5, FALSE), "")</f>
        <v/>
      </c>
      <c r="I145" s="194"/>
      <c r="L145" s="151" t="str">
        <f t="shared" si="2"/>
        <v/>
      </c>
    </row>
    <row r="146" spans="3:12" ht="49.95" customHeight="1">
      <c r="C146" s="166"/>
      <c r="D146" s="168"/>
      <c r="E146" s="107" t="str">
        <f>IFERROR(VLOOKUP($D146, ALL!$A:$G, 2, FALSE), "")</f>
        <v/>
      </c>
      <c r="F146" s="192"/>
      <c r="G146" s="107" t="str">
        <f>IFERROR(VLOOKUP($D146, ALL!$A:$G, 3, FALSE), "")</f>
        <v/>
      </c>
      <c r="H146" s="107" t="str">
        <f>IFERROR(VLOOKUP($D146, ALL!$A:$G, 5, FALSE), "")</f>
        <v/>
      </c>
      <c r="I146" s="194"/>
      <c r="L146" s="151" t="str">
        <f t="shared" si="2"/>
        <v/>
      </c>
    </row>
    <row r="147" spans="3:12" ht="49.95" customHeight="1">
      <c r="C147" s="166"/>
      <c r="D147" s="168"/>
      <c r="E147" s="107" t="str">
        <f>IFERROR(VLOOKUP($D147, ALL!$A:$G, 2, FALSE), "")</f>
        <v/>
      </c>
      <c r="F147" s="192"/>
      <c r="G147" s="107" t="str">
        <f>IFERROR(VLOOKUP($D147, ALL!$A:$G, 3, FALSE), "")</f>
        <v/>
      </c>
      <c r="H147" s="107" t="str">
        <f>IFERROR(VLOOKUP($D147, ALL!$A:$G, 5, FALSE), "")</f>
        <v/>
      </c>
      <c r="I147" s="194"/>
      <c r="L147" s="151" t="str">
        <f t="shared" si="2"/>
        <v/>
      </c>
    </row>
    <row r="148" spans="3:12" ht="49.95" customHeight="1">
      <c r="C148" s="166"/>
      <c r="D148" s="168"/>
      <c r="E148" s="107" t="str">
        <f>IFERROR(VLOOKUP($D148, ALL!$A:$G, 2, FALSE), "")</f>
        <v/>
      </c>
      <c r="F148" s="192"/>
      <c r="G148" s="107" t="str">
        <f>IFERROR(VLOOKUP($D148, ALL!$A:$G, 3, FALSE), "")</f>
        <v/>
      </c>
      <c r="H148" s="107" t="str">
        <f>IFERROR(VLOOKUP($D148, ALL!$A:$G, 5, FALSE), "")</f>
        <v/>
      </c>
      <c r="I148" s="194"/>
      <c r="L148" s="151" t="str">
        <f t="shared" si="2"/>
        <v/>
      </c>
    </row>
    <row r="149" spans="3:12" ht="49.95" customHeight="1">
      <c r="C149" s="166"/>
      <c r="D149" s="168"/>
      <c r="E149" s="107" t="str">
        <f>IFERROR(VLOOKUP($D149, ALL!$A:$G, 2, FALSE), "")</f>
        <v/>
      </c>
      <c r="F149" s="192"/>
      <c r="G149" s="107" t="str">
        <f>IFERROR(VLOOKUP($D149, ALL!$A:$G, 3, FALSE), "")</f>
        <v/>
      </c>
      <c r="H149" s="107" t="str">
        <f>IFERROR(VLOOKUP($D149, ALL!$A:$G, 5, FALSE), "")</f>
        <v/>
      </c>
      <c r="I149" s="194"/>
      <c r="L149" s="151" t="str">
        <f t="shared" si="2"/>
        <v/>
      </c>
    </row>
    <row r="150" spans="3:12" ht="49.95" customHeight="1">
      <c r="C150" s="166"/>
      <c r="D150" s="168"/>
      <c r="E150" s="107" t="str">
        <f>IFERROR(VLOOKUP($D150, ALL!$A:$G, 2, FALSE), "")</f>
        <v/>
      </c>
      <c r="F150" s="192"/>
      <c r="G150" s="107" t="str">
        <f>IFERROR(VLOOKUP($D150, ALL!$A:$G, 3, FALSE), "")</f>
        <v/>
      </c>
      <c r="H150" s="107" t="str">
        <f>IFERROR(VLOOKUP($D150, ALL!$A:$G, 5, FALSE), "")</f>
        <v/>
      </c>
      <c r="I150" s="194"/>
      <c r="L150" s="151" t="str">
        <f t="shared" si="2"/>
        <v/>
      </c>
    </row>
    <row r="151" spans="3:12" ht="49.95" customHeight="1">
      <c r="C151" s="166"/>
      <c r="D151" s="168"/>
      <c r="E151" s="107" t="str">
        <f>IFERROR(VLOOKUP($D151, ALL!$A:$G, 2, FALSE), "")</f>
        <v/>
      </c>
      <c r="F151" s="192"/>
      <c r="G151" s="107" t="str">
        <f>IFERROR(VLOOKUP($D151, ALL!$A:$G, 3, FALSE), "")</f>
        <v/>
      </c>
      <c r="H151" s="107" t="str">
        <f>IFERROR(VLOOKUP($D151, ALL!$A:$G, 5, FALSE), "")</f>
        <v/>
      </c>
      <c r="I151" s="194"/>
      <c r="L151" s="151" t="str">
        <f t="shared" si="2"/>
        <v/>
      </c>
    </row>
    <row r="152" spans="3:12" ht="49.95" customHeight="1">
      <c r="C152" s="166"/>
      <c r="D152" s="168"/>
      <c r="E152" s="107" t="str">
        <f>IFERROR(VLOOKUP($D152, ALL!$A:$G, 2, FALSE), "")</f>
        <v/>
      </c>
      <c r="F152" s="192"/>
      <c r="G152" s="107" t="str">
        <f>IFERROR(VLOOKUP($D152, ALL!$A:$G, 3, FALSE), "")</f>
        <v/>
      </c>
      <c r="H152" s="107" t="str">
        <f>IFERROR(VLOOKUP($D152, ALL!$A:$G, 5, FALSE), "")</f>
        <v/>
      </c>
      <c r="I152" s="194"/>
      <c r="L152" s="151" t="str">
        <f t="shared" si="2"/>
        <v/>
      </c>
    </row>
    <row r="153" spans="3:12" ht="49.95" customHeight="1">
      <c r="C153" s="166"/>
      <c r="D153" s="168"/>
      <c r="E153" s="107" t="str">
        <f>IFERROR(VLOOKUP($D153, ALL!$A:$G, 2, FALSE), "")</f>
        <v/>
      </c>
      <c r="F153" s="192"/>
      <c r="G153" s="107" t="str">
        <f>IFERROR(VLOOKUP($D153, ALL!$A:$G, 3, FALSE), "")</f>
        <v/>
      </c>
      <c r="H153" s="107" t="str">
        <f>IFERROR(VLOOKUP($D153, ALL!$A:$G, 5, FALSE), "")</f>
        <v/>
      </c>
      <c r="I153" s="194"/>
      <c r="L153" s="151" t="str">
        <f t="shared" si="2"/>
        <v/>
      </c>
    </row>
    <row r="154" spans="3:12" ht="49.95" customHeight="1">
      <c r="C154" s="166"/>
      <c r="D154" s="168"/>
      <c r="E154" s="107" t="str">
        <f>IFERROR(VLOOKUP($D154, ALL!$A:$G, 2, FALSE), "")</f>
        <v/>
      </c>
      <c r="F154" s="192"/>
      <c r="G154" s="107" t="str">
        <f>IFERROR(VLOOKUP($D154, ALL!$A:$G, 3, FALSE), "")</f>
        <v/>
      </c>
      <c r="H154" s="107" t="str">
        <f>IFERROR(VLOOKUP($D154, ALL!$A:$G, 5, FALSE), "")</f>
        <v/>
      </c>
      <c r="I154" s="194"/>
      <c r="L154" s="151" t="str">
        <f t="shared" si="2"/>
        <v/>
      </c>
    </row>
    <row r="155" spans="3:12" ht="49.95" customHeight="1">
      <c r="C155" s="166"/>
      <c r="D155" s="168"/>
      <c r="E155" s="107" t="str">
        <f>IFERROR(VLOOKUP($D155, ALL!$A:$G, 2, FALSE), "")</f>
        <v/>
      </c>
      <c r="F155" s="192"/>
      <c r="G155" s="107" t="str">
        <f>IFERROR(VLOOKUP($D155, ALL!$A:$G, 3, FALSE), "")</f>
        <v/>
      </c>
      <c r="H155" s="107" t="str">
        <f>IFERROR(VLOOKUP($D155, ALL!$A:$G, 5, FALSE), "")</f>
        <v/>
      </c>
      <c r="I155" s="194"/>
      <c r="L155" s="151" t="str">
        <f t="shared" si="2"/>
        <v/>
      </c>
    </row>
    <row r="156" spans="3:12" ht="49.95" customHeight="1">
      <c r="C156" s="166"/>
      <c r="D156" s="168"/>
      <c r="E156" s="107" t="str">
        <f>IFERROR(VLOOKUP($D156, ALL!$A:$G, 2, FALSE), "")</f>
        <v/>
      </c>
      <c r="F156" s="192"/>
      <c r="G156" s="107" t="str">
        <f>IFERROR(VLOOKUP($D156, ALL!$A:$G, 3, FALSE), "")</f>
        <v/>
      </c>
      <c r="H156" s="107" t="str">
        <f>IFERROR(VLOOKUP($D156, ALL!$A:$G, 5, FALSE), "")</f>
        <v/>
      </c>
      <c r="I156" s="194"/>
      <c r="L156" s="151" t="str">
        <f t="shared" si="2"/>
        <v/>
      </c>
    </row>
    <row r="157" spans="3:12" ht="49.95" customHeight="1">
      <c r="C157" s="166"/>
      <c r="D157" s="168"/>
      <c r="E157" s="107" t="str">
        <f>IFERROR(VLOOKUP($D157, ALL!$A:$G, 2, FALSE), "")</f>
        <v/>
      </c>
      <c r="F157" s="192"/>
      <c r="G157" s="107" t="str">
        <f>IFERROR(VLOOKUP($D157, ALL!$A:$G, 3, FALSE), "")</f>
        <v/>
      </c>
      <c r="H157" s="107" t="str">
        <f>IFERROR(VLOOKUP($D157, ALL!$A:$G, 5, FALSE), "")</f>
        <v/>
      </c>
      <c r="I157" s="194"/>
      <c r="L157" s="151" t="str">
        <f t="shared" si="2"/>
        <v/>
      </c>
    </row>
    <row r="158" spans="3:12" ht="49.95" customHeight="1">
      <c r="C158" s="166"/>
      <c r="D158" s="168"/>
      <c r="E158" s="107" t="str">
        <f>IFERROR(VLOOKUP($D158, ALL!$A:$G, 2, FALSE), "")</f>
        <v/>
      </c>
      <c r="F158" s="192"/>
      <c r="G158" s="107" t="str">
        <f>IFERROR(VLOOKUP($D158, ALL!$A:$G, 3, FALSE), "")</f>
        <v/>
      </c>
      <c r="H158" s="107" t="str">
        <f>IFERROR(VLOOKUP($D158, ALL!$A:$G, 5, FALSE), "")</f>
        <v/>
      </c>
      <c r="I158" s="194"/>
      <c r="L158" s="151" t="str">
        <f t="shared" si="2"/>
        <v/>
      </c>
    </row>
    <row r="159" spans="3:12" ht="49.95" customHeight="1">
      <c r="C159" s="166"/>
      <c r="D159" s="168"/>
      <c r="E159" s="107" t="str">
        <f>IFERROR(VLOOKUP($D159, ALL!$A:$G, 2, FALSE), "")</f>
        <v/>
      </c>
      <c r="F159" s="192"/>
      <c r="G159" s="107" t="str">
        <f>IFERROR(VLOOKUP($D159, ALL!$A:$G, 3, FALSE), "")</f>
        <v/>
      </c>
      <c r="H159" s="107" t="str">
        <f>IFERROR(VLOOKUP($D159, ALL!$A:$G, 5, FALSE), "")</f>
        <v/>
      </c>
      <c r="I159" s="194"/>
      <c r="L159" s="151" t="str">
        <f t="shared" si="2"/>
        <v/>
      </c>
    </row>
    <row r="160" spans="3:12" ht="49.95" customHeight="1">
      <c r="C160" s="166"/>
      <c r="D160" s="168"/>
      <c r="E160" s="107" t="str">
        <f>IFERROR(VLOOKUP($D160, ALL!$A:$G, 2, FALSE), "")</f>
        <v/>
      </c>
      <c r="F160" s="192"/>
      <c r="G160" s="107" t="str">
        <f>IFERROR(VLOOKUP($D160, ALL!$A:$G, 3, FALSE), "")</f>
        <v/>
      </c>
      <c r="H160" s="107" t="str">
        <f>IFERROR(VLOOKUP($D160, ALL!$A:$G, 5, FALSE), "")</f>
        <v/>
      </c>
      <c r="I160" s="194"/>
      <c r="L160" s="151" t="str">
        <f t="shared" si="2"/>
        <v/>
      </c>
    </row>
    <row r="161" spans="3:12" ht="49.95" customHeight="1">
      <c r="C161" s="166"/>
      <c r="D161" s="168"/>
      <c r="E161" s="107" t="str">
        <f>IFERROR(VLOOKUP($D161, ALL!$A:$G, 2, FALSE), "")</f>
        <v/>
      </c>
      <c r="F161" s="192"/>
      <c r="G161" s="107" t="str">
        <f>IFERROR(VLOOKUP($D161, ALL!$A:$G, 3, FALSE), "")</f>
        <v/>
      </c>
      <c r="H161" s="107" t="str">
        <f>IFERROR(VLOOKUP($D161, ALL!$A:$G, 5, FALSE), "")</f>
        <v/>
      </c>
      <c r="I161" s="194"/>
      <c r="L161" s="151" t="str">
        <f t="shared" si="2"/>
        <v/>
      </c>
    </row>
    <row r="162" spans="3:12" ht="49.95" customHeight="1">
      <c r="C162" s="166"/>
      <c r="D162" s="168"/>
      <c r="E162" s="107" t="str">
        <f>IFERROR(VLOOKUP($D162, ALL!$A:$G, 2, FALSE), "")</f>
        <v/>
      </c>
      <c r="F162" s="192"/>
      <c r="G162" s="107" t="str">
        <f>IFERROR(VLOOKUP($D162, ALL!$A:$G, 3, FALSE), "")</f>
        <v/>
      </c>
      <c r="H162" s="107" t="str">
        <f>IFERROR(VLOOKUP($D162, ALL!$A:$G, 5, FALSE), "")</f>
        <v/>
      </c>
      <c r="I162" s="194"/>
      <c r="L162" s="151" t="str">
        <f t="shared" si="2"/>
        <v/>
      </c>
    </row>
    <row r="163" spans="3:12" ht="49.95" customHeight="1">
      <c r="C163" s="166"/>
      <c r="D163" s="168"/>
      <c r="E163" s="107" t="str">
        <f>IFERROR(VLOOKUP($D163, ALL!$A:$G, 2, FALSE), "")</f>
        <v/>
      </c>
      <c r="F163" s="192"/>
      <c r="G163" s="107" t="str">
        <f>IFERROR(VLOOKUP($D163, ALL!$A:$G, 3, FALSE), "")</f>
        <v/>
      </c>
      <c r="H163" s="107" t="str">
        <f>IFERROR(VLOOKUP($D163, ALL!$A:$G, 5, FALSE), "")</f>
        <v/>
      </c>
      <c r="I163" s="194"/>
      <c r="L163" s="151" t="str">
        <f t="shared" si="2"/>
        <v/>
      </c>
    </row>
    <row r="164" spans="3:12" ht="49.95" customHeight="1">
      <c r="C164" s="166"/>
      <c r="D164" s="168"/>
      <c r="E164" s="107" t="str">
        <f>IFERROR(VLOOKUP($D164, ALL!$A:$G, 2, FALSE), "")</f>
        <v/>
      </c>
      <c r="F164" s="192"/>
      <c r="G164" s="107" t="str">
        <f>IFERROR(VLOOKUP($D164, ALL!$A:$G, 3, FALSE), "")</f>
        <v/>
      </c>
      <c r="H164" s="107" t="str">
        <f>IFERROR(VLOOKUP($D164, ALL!$A:$G, 5, FALSE), "")</f>
        <v/>
      </c>
      <c r="I164" s="194"/>
      <c r="L164" s="151" t="str">
        <f t="shared" si="2"/>
        <v/>
      </c>
    </row>
    <row r="165" spans="3:12" ht="49.95" customHeight="1">
      <c r="C165" s="166"/>
      <c r="D165" s="168"/>
      <c r="E165" s="107" t="str">
        <f>IFERROR(VLOOKUP($D165, ALL!$A:$G, 2, FALSE), "")</f>
        <v/>
      </c>
      <c r="F165" s="192"/>
      <c r="G165" s="107" t="str">
        <f>IFERROR(VLOOKUP($D165, ALL!$A:$G, 3, FALSE), "")</f>
        <v/>
      </c>
      <c r="H165" s="107" t="str">
        <f>IFERROR(VLOOKUP($D165, ALL!$A:$G, 5, FALSE), "")</f>
        <v/>
      </c>
      <c r="I165" s="194"/>
      <c r="L165" s="151" t="str">
        <f t="shared" si="2"/>
        <v/>
      </c>
    </row>
    <row r="166" spans="3:12" ht="49.95" customHeight="1">
      <c r="C166" s="166"/>
      <c r="D166" s="168"/>
      <c r="E166" s="107" t="str">
        <f>IFERROR(VLOOKUP($D166, ALL!$A:$G, 2, FALSE), "")</f>
        <v/>
      </c>
      <c r="F166" s="192"/>
      <c r="G166" s="107" t="str">
        <f>IFERROR(VLOOKUP($D166, ALL!$A:$G, 3, FALSE), "")</f>
        <v/>
      </c>
      <c r="H166" s="107" t="str">
        <f>IFERROR(VLOOKUP($D166, ALL!$A:$G, 5, FALSE), "")</f>
        <v/>
      </c>
      <c r="I166" s="194"/>
      <c r="L166" s="151" t="str">
        <f t="shared" si="2"/>
        <v/>
      </c>
    </row>
    <row r="167" spans="3:12" ht="49.95" customHeight="1">
      <c r="C167" s="166"/>
      <c r="D167" s="168"/>
      <c r="E167" s="107" t="str">
        <f>IFERROR(VLOOKUP($D167, ALL!$A:$G, 2, FALSE), "")</f>
        <v/>
      </c>
      <c r="F167" s="192"/>
      <c r="G167" s="107" t="str">
        <f>IFERROR(VLOOKUP($D167, ALL!$A:$G, 3, FALSE), "")</f>
        <v/>
      </c>
      <c r="H167" s="107" t="str">
        <f>IFERROR(VLOOKUP($D167, ALL!$A:$G, 5, FALSE), "")</f>
        <v/>
      </c>
      <c r="I167" s="194"/>
      <c r="L167" s="151" t="str">
        <f t="shared" si="2"/>
        <v/>
      </c>
    </row>
    <row r="168" spans="3:12" ht="49.95" customHeight="1">
      <c r="C168" s="166"/>
      <c r="D168" s="168"/>
      <c r="E168" s="107" t="str">
        <f>IFERROR(VLOOKUP($D168, ALL!$A:$G, 2, FALSE), "")</f>
        <v/>
      </c>
      <c r="F168" s="192"/>
      <c r="G168" s="107" t="str">
        <f>IFERROR(VLOOKUP($D168, ALL!$A:$G, 3, FALSE), "")</f>
        <v/>
      </c>
      <c r="H168" s="107" t="str">
        <f>IFERROR(VLOOKUP($D168, ALL!$A:$G, 5, FALSE), "")</f>
        <v/>
      </c>
      <c r="I168" s="194"/>
      <c r="L168" s="151" t="str">
        <f t="shared" si="2"/>
        <v/>
      </c>
    </row>
    <row r="169" spans="3:12" ht="49.95" customHeight="1">
      <c r="C169" s="166"/>
      <c r="D169" s="168"/>
      <c r="E169" s="107" t="str">
        <f>IFERROR(VLOOKUP($D169, ALL!$A:$G, 2, FALSE), "")</f>
        <v/>
      </c>
      <c r="F169" s="192"/>
      <c r="G169" s="107" t="str">
        <f>IFERROR(VLOOKUP($D169, ALL!$A:$G, 3, FALSE), "")</f>
        <v/>
      </c>
      <c r="H169" s="107" t="str">
        <f>IFERROR(VLOOKUP($D169, ALL!$A:$G, 5, FALSE), "")</f>
        <v/>
      </c>
      <c r="I169" s="194"/>
      <c r="L169" s="151" t="str">
        <f t="shared" si="2"/>
        <v/>
      </c>
    </row>
    <row r="170" spans="3:12" ht="49.95" customHeight="1">
      <c r="C170" s="166"/>
      <c r="D170" s="168"/>
      <c r="E170" s="107" t="str">
        <f>IFERROR(VLOOKUP($D170, ALL!$A:$G, 2, FALSE), "")</f>
        <v/>
      </c>
      <c r="F170" s="192"/>
      <c r="G170" s="107" t="str">
        <f>IFERROR(VLOOKUP($D170, ALL!$A:$G, 3, FALSE), "")</f>
        <v/>
      </c>
      <c r="H170" s="107" t="str">
        <f>IFERROR(VLOOKUP($D170, ALL!$A:$G, 5, FALSE), "")</f>
        <v/>
      </c>
      <c r="I170" s="194"/>
      <c r="L170" s="151" t="str">
        <f t="shared" si="2"/>
        <v/>
      </c>
    </row>
    <row r="171" spans="3:12" ht="49.95" customHeight="1">
      <c r="C171" s="166"/>
      <c r="D171" s="168"/>
      <c r="E171" s="107" t="str">
        <f>IFERROR(VLOOKUP($D171, ALL!$A:$G, 2, FALSE), "")</f>
        <v/>
      </c>
      <c r="F171" s="192"/>
      <c r="G171" s="107" t="str">
        <f>IFERROR(VLOOKUP($D171, ALL!$A:$G, 3, FALSE), "")</f>
        <v/>
      </c>
      <c r="H171" s="107" t="str">
        <f>IFERROR(VLOOKUP($D171, ALL!$A:$G, 5, FALSE), "")</f>
        <v/>
      </c>
      <c r="I171" s="194"/>
      <c r="L171" s="151" t="str">
        <f t="shared" ref="L171:L202" si="3">IF(D171="","",
  IF(COUNTIF($D$13:$D$22,D171)=0,"コード不一致",
    IF(INDEX($I$13:$I$22,MATCH(D171,$D$13:$D$22,0))="","台数未入力",
      IF(COUNTIF($D$139:$D$238,D171)&lt;INDEX($I$13:$I$22,MATCH(D171,$D$13:$D$22,0)),"台数不足","OK")
    )
  )
)</f>
        <v/>
      </c>
    </row>
    <row r="172" spans="3:12" ht="49.95" customHeight="1">
      <c r="C172" s="166"/>
      <c r="D172" s="168"/>
      <c r="E172" s="107" t="str">
        <f>IFERROR(VLOOKUP($D172, ALL!$A:$G, 2, FALSE), "")</f>
        <v/>
      </c>
      <c r="F172" s="192"/>
      <c r="G172" s="107" t="str">
        <f>IFERROR(VLOOKUP($D172, ALL!$A:$G, 3, FALSE), "")</f>
        <v/>
      </c>
      <c r="H172" s="107" t="str">
        <f>IFERROR(VLOOKUP($D172, ALL!$A:$G, 5, FALSE), "")</f>
        <v/>
      </c>
      <c r="I172" s="194"/>
      <c r="L172" s="151" t="str">
        <f t="shared" si="3"/>
        <v/>
      </c>
    </row>
    <row r="173" spans="3:12" ht="49.95" customHeight="1">
      <c r="C173" s="166"/>
      <c r="D173" s="168"/>
      <c r="E173" s="107" t="str">
        <f>IFERROR(VLOOKUP($D173, ALL!$A:$G, 2, FALSE), "")</f>
        <v/>
      </c>
      <c r="F173" s="192"/>
      <c r="G173" s="107" t="str">
        <f>IFERROR(VLOOKUP($D173, ALL!$A:$G, 3, FALSE), "")</f>
        <v/>
      </c>
      <c r="H173" s="107" t="str">
        <f>IFERROR(VLOOKUP($D173, ALL!$A:$G, 5, FALSE), "")</f>
        <v/>
      </c>
      <c r="I173" s="194"/>
      <c r="L173" s="151" t="str">
        <f t="shared" si="3"/>
        <v/>
      </c>
    </row>
    <row r="174" spans="3:12" ht="49.95" customHeight="1">
      <c r="C174" s="166"/>
      <c r="D174" s="168"/>
      <c r="E174" s="107" t="str">
        <f>IFERROR(VLOOKUP($D174, ALL!$A:$G, 2, FALSE), "")</f>
        <v/>
      </c>
      <c r="F174" s="192"/>
      <c r="G174" s="107" t="str">
        <f>IFERROR(VLOOKUP($D174, ALL!$A:$G, 3, FALSE), "")</f>
        <v/>
      </c>
      <c r="H174" s="107" t="str">
        <f>IFERROR(VLOOKUP($D174, ALL!$A:$G, 5, FALSE), "")</f>
        <v/>
      </c>
      <c r="I174" s="194"/>
      <c r="L174" s="151" t="str">
        <f t="shared" si="3"/>
        <v/>
      </c>
    </row>
    <row r="175" spans="3:12" ht="49.95" customHeight="1">
      <c r="C175" s="166"/>
      <c r="D175" s="168"/>
      <c r="E175" s="107" t="str">
        <f>IFERROR(VLOOKUP($D175, ALL!$A:$G, 2, FALSE), "")</f>
        <v/>
      </c>
      <c r="F175" s="192"/>
      <c r="G175" s="107" t="str">
        <f>IFERROR(VLOOKUP($D175, ALL!$A:$G, 3, FALSE), "")</f>
        <v/>
      </c>
      <c r="H175" s="107" t="str">
        <f>IFERROR(VLOOKUP($D175, ALL!$A:$G, 5, FALSE), "")</f>
        <v/>
      </c>
      <c r="I175" s="194"/>
      <c r="L175" s="151" t="str">
        <f t="shared" si="3"/>
        <v/>
      </c>
    </row>
    <row r="176" spans="3:12" ht="49.95" customHeight="1">
      <c r="C176" s="166"/>
      <c r="D176" s="168"/>
      <c r="E176" s="107" t="str">
        <f>IFERROR(VLOOKUP($D176, ALL!$A:$G, 2, FALSE), "")</f>
        <v/>
      </c>
      <c r="F176" s="192"/>
      <c r="G176" s="107" t="str">
        <f>IFERROR(VLOOKUP($D176, ALL!$A:$G, 3, FALSE), "")</f>
        <v/>
      </c>
      <c r="H176" s="107" t="str">
        <f>IFERROR(VLOOKUP($D176, ALL!$A:$G, 5, FALSE), "")</f>
        <v/>
      </c>
      <c r="I176" s="194"/>
      <c r="L176" s="151" t="str">
        <f t="shared" si="3"/>
        <v/>
      </c>
    </row>
    <row r="177" spans="3:12" ht="49.95" customHeight="1">
      <c r="C177" s="166"/>
      <c r="D177" s="168"/>
      <c r="E177" s="107" t="str">
        <f>IFERROR(VLOOKUP($D177, ALL!$A:$G, 2, FALSE), "")</f>
        <v/>
      </c>
      <c r="F177" s="192"/>
      <c r="G177" s="107" t="str">
        <f>IFERROR(VLOOKUP($D177, ALL!$A:$G, 3, FALSE), "")</f>
        <v/>
      </c>
      <c r="H177" s="107" t="str">
        <f>IFERROR(VLOOKUP($D177, ALL!$A:$G, 5, FALSE), "")</f>
        <v/>
      </c>
      <c r="I177" s="194"/>
      <c r="L177" s="151" t="str">
        <f t="shared" si="3"/>
        <v/>
      </c>
    </row>
    <row r="178" spans="3:12" ht="49.95" customHeight="1">
      <c r="C178" s="166"/>
      <c r="D178" s="168"/>
      <c r="E178" s="107" t="str">
        <f>IFERROR(VLOOKUP($D178, ALL!$A:$G, 2, FALSE), "")</f>
        <v/>
      </c>
      <c r="F178" s="192"/>
      <c r="G178" s="107" t="str">
        <f>IFERROR(VLOOKUP($D178, ALL!$A:$G, 3, FALSE), "")</f>
        <v/>
      </c>
      <c r="H178" s="107" t="str">
        <f>IFERROR(VLOOKUP($D178, ALL!$A:$G, 5, FALSE), "")</f>
        <v/>
      </c>
      <c r="I178" s="194"/>
      <c r="L178" s="151" t="str">
        <f t="shared" si="3"/>
        <v/>
      </c>
    </row>
    <row r="179" spans="3:12" ht="49.95" customHeight="1">
      <c r="C179" s="166"/>
      <c r="D179" s="168"/>
      <c r="E179" s="107" t="str">
        <f>IFERROR(VLOOKUP($D179, ALL!$A:$G, 2, FALSE), "")</f>
        <v/>
      </c>
      <c r="F179" s="192"/>
      <c r="G179" s="107" t="str">
        <f>IFERROR(VLOOKUP($D179, ALL!$A:$G, 3, FALSE), "")</f>
        <v/>
      </c>
      <c r="H179" s="107" t="str">
        <f>IFERROR(VLOOKUP($D179, ALL!$A:$G, 5, FALSE), "")</f>
        <v/>
      </c>
      <c r="I179" s="194"/>
      <c r="L179" s="151" t="str">
        <f t="shared" si="3"/>
        <v/>
      </c>
    </row>
    <row r="180" spans="3:12" ht="49.95" customHeight="1">
      <c r="C180" s="166"/>
      <c r="D180" s="168"/>
      <c r="E180" s="107" t="str">
        <f>IFERROR(VLOOKUP($D180, ALL!$A:$G, 2, FALSE), "")</f>
        <v/>
      </c>
      <c r="F180" s="192"/>
      <c r="G180" s="107" t="str">
        <f>IFERROR(VLOOKUP($D180, ALL!$A:$G, 3, FALSE), "")</f>
        <v/>
      </c>
      <c r="H180" s="107" t="str">
        <f>IFERROR(VLOOKUP($D180, ALL!$A:$G, 5, FALSE), "")</f>
        <v/>
      </c>
      <c r="I180" s="194"/>
      <c r="L180" s="151" t="str">
        <f t="shared" si="3"/>
        <v/>
      </c>
    </row>
    <row r="181" spans="3:12" ht="49.95" customHeight="1">
      <c r="C181" s="166"/>
      <c r="D181" s="168"/>
      <c r="E181" s="107" t="str">
        <f>IFERROR(VLOOKUP($D181, ALL!$A:$G, 2, FALSE), "")</f>
        <v/>
      </c>
      <c r="F181" s="192"/>
      <c r="G181" s="107" t="str">
        <f>IFERROR(VLOOKUP($D181, ALL!$A:$G, 3, FALSE), "")</f>
        <v/>
      </c>
      <c r="H181" s="107" t="str">
        <f>IFERROR(VLOOKUP($D181, ALL!$A:$G, 5, FALSE), "")</f>
        <v/>
      </c>
      <c r="I181" s="194"/>
      <c r="L181" s="151" t="str">
        <f t="shared" si="3"/>
        <v/>
      </c>
    </row>
    <row r="182" spans="3:12" ht="49.95" customHeight="1">
      <c r="C182" s="166"/>
      <c r="D182" s="168"/>
      <c r="E182" s="107" t="str">
        <f>IFERROR(VLOOKUP($D182, ALL!$A:$G, 2, FALSE), "")</f>
        <v/>
      </c>
      <c r="F182" s="192"/>
      <c r="G182" s="107" t="str">
        <f>IFERROR(VLOOKUP($D182, ALL!$A:$G, 3, FALSE), "")</f>
        <v/>
      </c>
      <c r="H182" s="107" t="str">
        <f>IFERROR(VLOOKUP($D182, ALL!$A:$G, 5, FALSE), "")</f>
        <v/>
      </c>
      <c r="I182" s="194"/>
      <c r="L182" s="151" t="str">
        <f t="shared" si="3"/>
        <v/>
      </c>
    </row>
    <row r="183" spans="3:12" ht="49.95" customHeight="1">
      <c r="C183" s="166"/>
      <c r="D183" s="168"/>
      <c r="E183" s="107" t="str">
        <f>IFERROR(VLOOKUP($D183, ALL!$A:$G, 2, FALSE), "")</f>
        <v/>
      </c>
      <c r="F183" s="192"/>
      <c r="G183" s="107" t="str">
        <f>IFERROR(VLOOKUP($D183, ALL!$A:$G, 3, FALSE), "")</f>
        <v/>
      </c>
      <c r="H183" s="107" t="str">
        <f>IFERROR(VLOOKUP($D183, ALL!$A:$G, 5, FALSE), "")</f>
        <v/>
      </c>
      <c r="I183" s="194"/>
      <c r="L183" s="151" t="str">
        <f t="shared" si="3"/>
        <v/>
      </c>
    </row>
    <row r="184" spans="3:12" ht="49.95" customHeight="1">
      <c r="C184" s="166"/>
      <c r="D184" s="168"/>
      <c r="E184" s="107" t="str">
        <f>IFERROR(VLOOKUP($D184, ALL!$A:$G, 2, FALSE), "")</f>
        <v/>
      </c>
      <c r="F184" s="192"/>
      <c r="G184" s="107" t="str">
        <f>IFERROR(VLOOKUP($D184, ALL!$A:$G, 3, FALSE), "")</f>
        <v/>
      </c>
      <c r="H184" s="107" t="str">
        <f>IFERROR(VLOOKUP($D184, ALL!$A:$G, 5, FALSE), "")</f>
        <v/>
      </c>
      <c r="I184" s="194"/>
      <c r="L184" s="151" t="str">
        <f t="shared" si="3"/>
        <v/>
      </c>
    </row>
    <row r="185" spans="3:12" ht="49.95" customHeight="1">
      <c r="C185" s="166"/>
      <c r="D185" s="168"/>
      <c r="E185" s="107" t="str">
        <f>IFERROR(VLOOKUP($D185, ALL!$A:$G, 2, FALSE), "")</f>
        <v/>
      </c>
      <c r="F185" s="192"/>
      <c r="G185" s="107" t="str">
        <f>IFERROR(VLOOKUP($D185, ALL!$A:$G, 3, FALSE), "")</f>
        <v/>
      </c>
      <c r="H185" s="107" t="str">
        <f>IFERROR(VLOOKUP($D185, ALL!$A:$G, 5, FALSE), "")</f>
        <v/>
      </c>
      <c r="I185" s="194"/>
      <c r="L185" s="151" t="str">
        <f t="shared" si="3"/>
        <v/>
      </c>
    </row>
    <row r="186" spans="3:12" ht="49.95" customHeight="1">
      <c r="C186" s="166"/>
      <c r="D186" s="168"/>
      <c r="E186" s="107" t="str">
        <f>IFERROR(VLOOKUP($D186, ALL!$A:$G, 2, FALSE), "")</f>
        <v/>
      </c>
      <c r="F186" s="192"/>
      <c r="G186" s="107" t="str">
        <f>IFERROR(VLOOKUP($D186, ALL!$A:$G, 3, FALSE), "")</f>
        <v/>
      </c>
      <c r="H186" s="107" t="str">
        <f>IFERROR(VLOOKUP($D186, ALL!$A:$G, 5, FALSE), "")</f>
        <v/>
      </c>
      <c r="I186" s="194"/>
      <c r="L186" s="151" t="str">
        <f t="shared" si="3"/>
        <v/>
      </c>
    </row>
    <row r="187" spans="3:12" ht="49.95" customHeight="1">
      <c r="C187" s="166"/>
      <c r="D187" s="168"/>
      <c r="E187" s="107" t="str">
        <f>IFERROR(VLOOKUP($D187, ALL!$A:$G, 2, FALSE), "")</f>
        <v/>
      </c>
      <c r="F187" s="192"/>
      <c r="G187" s="107" t="str">
        <f>IFERROR(VLOOKUP($D187, ALL!$A:$G, 3, FALSE), "")</f>
        <v/>
      </c>
      <c r="H187" s="107" t="str">
        <f>IFERROR(VLOOKUP($D187, ALL!$A:$G, 5, FALSE), "")</f>
        <v/>
      </c>
      <c r="I187" s="194"/>
      <c r="L187" s="151" t="str">
        <f t="shared" si="3"/>
        <v/>
      </c>
    </row>
    <row r="188" spans="3:12" ht="49.95" customHeight="1">
      <c r="C188" s="166"/>
      <c r="D188" s="168"/>
      <c r="E188" s="107" t="str">
        <f>IFERROR(VLOOKUP($D188, ALL!$A:$G, 2, FALSE), "")</f>
        <v/>
      </c>
      <c r="F188" s="192"/>
      <c r="G188" s="107" t="str">
        <f>IFERROR(VLOOKUP($D188, ALL!$A:$G, 3, FALSE), "")</f>
        <v/>
      </c>
      <c r="H188" s="107" t="str">
        <f>IFERROR(VLOOKUP($D188, ALL!$A:$G, 5, FALSE), "")</f>
        <v/>
      </c>
      <c r="I188" s="194"/>
      <c r="L188" s="151" t="str">
        <f t="shared" si="3"/>
        <v/>
      </c>
    </row>
    <row r="189" spans="3:12" ht="49.95" customHeight="1">
      <c r="C189" s="166"/>
      <c r="D189" s="168"/>
      <c r="E189" s="107" t="str">
        <f>IFERROR(VLOOKUP($D189, ALL!$A:$G, 2, FALSE), "")</f>
        <v/>
      </c>
      <c r="F189" s="192"/>
      <c r="G189" s="107" t="str">
        <f>IFERROR(VLOOKUP($D189, ALL!$A:$G, 3, FALSE), "")</f>
        <v/>
      </c>
      <c r="H189" s="107" t="str">
        <f>IFERROR(VLOOKUP($D189, ALL!$A:$G, 5, FALSE), "")</f>
        <v/>
      </c>
      <c r="I189" s="194"/>
      <c r="L189" s="151" t="str">
        <f t="shared" si="3"/>
        <v/>
      </c>
    </row>
    <row r="190" spans="3:12" ht="49.95" customHeight="1">
      <c r="C190" s="166"/>
      <c r="D190" s="168"/>
      <c r="E190" s="107" t="str">
        <f>IFERROR(VLOOKUP($D190, ALL!$A:$G, 2, FALSE), "")</f>
        <v/>
      </c>
      <c r="F190" s="192"/>
      <c r="G190" s="107" t="str">
        <f>IFERROR(VLOOKUP($D190, ALL!$A:$G, 3, FALSE), "")</f>
        <v/>
      </c>
      <c r="H190" s="107" t="str">
        <f>IFERROR(VLOOKUP($D190, ALL!$A:$G, 5, FALSE), "")</f>
        <v/>
      </c>
      <c r="I190" s="194"/>
      <c r="L190" s="151" t="str">
        <f t="shared" si="3"/>
        <v/>
      </c>
    </row>
    <row r="191" spans="3:12" ht="49.95" customHeight="1">
      <c r="C191" s="166"/>
      <c r="D191" s="168"/>
      <c r="E191" s="107" t="str">
        <f>IFERROR(VLOOKUP($D191, ALL!$A:$G, 2, FALSE), "")</f>
        <v/>
      </c>
      <c r="F191" s="192"/>
      <c r="G191" s="107" t="str">
        <f>IFERROR(VLOOKUP($D191, ALL!$A:$G, 3, FALSE), "")</f>
        <v/>
      </c>
      <c r="H191" s="107" t="str">
        <f>IFERROR(VLOOKUP($D191, ALL!$A:$G, 5, FALSE), "")</f>
        <v/>
      </c>
      <c r="I191" s="194"/>
      <c r="L191" s="151" t="str">
        <f t="shared" si="3"/>
        <v/>
      </c>
    </row>
    <row r="192" spans="3:12" ht="49.95" customHeight="1">
      <c r="C192" s="166"/>
      <c r="D192" s="168"/>
      <c r="E192" s="107" t="str">
        <f>IFERROR(VLOOKUP($D192, ALL!$A:$G, 2, FALSE), "")</f>
        <v/>
      </c>
      <c r="F192" s="192"/>
      <c r="G192" s="107" t="str">
        <f>IFERROR(VLOOKUP($D192, ALL!$A:$G, 3, FALSE), "")</f>
        <v/>
      </c>
      <c r="H192" s="107" t="str">
        <f>IFERROR(VLOOKUP($D192, ALL!$A:$G, 5, FALSE), "")</f>
        <v/>
      </c>
      <c r="I192" s="194"/>
      <c r="L192" s="151" t="str">
        <f t="shared" si="3"/>
        <v/>
      </c>
    </row>
    <row r="193" spans="3:12" ht="49.95" customHeight="1">
      <c r="C193" s="166"/>
      <c r="D193" s="168"/>
      <c r="E193" s="107" t="str">
        <f>IFERROR(VLOOKUP($D193, ALL!$A:$G, 2, FALSE), "")</f>
        <v/>
      </c>
      <c r="F193" s="192"/>
      <c r="G193" s="107" t="str">
        <f>IFERROR(VLOOKUP($D193, ALL!$A:$G, 3, FALSE), "")</f>
        <v/>
      </c>
      <c r="H193" s="107" t="str">
        <f>IFERROR(VLOOKUP($D193, ALL!$A:$G, 5, FALSE), "")</f>
        <v/>
      </c>
      <c r="I193" s="194"/>
      <c r="L193" s="151" t="str">
        <f t="shared" si="3"/>
        <v/>
      </c>
    </row>
    <row r="194" spans="3:12" ht="49.95" customHeight="1">
      <c r="C194" s="166"/>
      <c r="D194" s="168"/>
      <c r="E194" s="107" t="str">
        <f>IFERROR(VLOOKUP($D194, ALL!$A:$G, 2, FALSE), "")</f>
        <v/>
      </c>
      <c r="F194" s="192"/>
      <c r="G194" s="107" t="str">
        <f>IFERROR(VLOOKUP($D194, ALL!$A:$G, 3, FALSE), "")</f>
        <v/>
      </c>
      <c r="H194" s="107" t="str">
        <f>IFERROR(VLOOKUP($D194, ALL!$A:$G, 5, FALSE), "")</f>
        <v/>
      </c>
      <c r="I194" s="194"/>
      <c r="L194" s="151" t="str">
        <f t="shared" si="3"/>
        <v/>
      </c>
    </row>
    <row r="195" spans="3:12" ht="49.95" customHeight="1">
      <c r="C195" s="166"/>
      <c r="D195" s="168"/>
      <c r="E195" s="107" t="str">
        <f>IFERROR(VLOOKUP($D195, ALL!$A:$G, 2, FALSE), "")</f>
        <v/>
      </c>
      <c r="F195" s="192"/>
      <c r="G195" s="107" t="str">
        <f>IFERROR(VLOOKUP($D195, ALL!$A:$G, 3, FALSE), "")</f>
        <v/>
      </c>
      <c r="H195" s="107" t="str">
        <f>IFERROR(VLOOKUP($D195, ALL!$A:$G, 5, FALSE), "")</f>
        <v/>
      </c>
      <c r="I195" s="194"/>
      <c r="L195" s="151" t="str">
        <f t="shared" si="3"/>
        <v/>
      </c>
    </row>
    <row r="196" spans="3:12" ht="49.95" customHeight="1">
      <c r="C196" s="166"/>
      <c r="D196" s="168"/>
      <c r="E196" s="107" t="str">
        <f>IFERROR(VLOOKUP($D196, ALL!$A:$G, 2, FALSE), "")</f>
        <v/>
      </c>
      <c r="F196" s="192"/>
      <c r="G196" s="107" t="str">
        <f>IFERROR(VLOOKUP($D196, ALL!$A:$G, 3, FALSE), "")</f>
        <v/>
      </c>
      <c r="H196" s="107" t="str">
        <f>IFERROR(VLOOKUP($D196, ALL!$A:$G, 5, FALSE), "")</f>
        <v/>
      </c>
      <c r="I196" s="194"/>
      <c r="L196" s="151" t="str">
        <f t="shared" si="3"/>
        <v/>
      </c>
    </row>
    <row r="197" spans="3:12" ht="49.95" customHeight="1">
      <c r="C197" s="166"/>
      <c r="D197" s="168"/>
      <c r="E197" s="107" t="str">
        <f>IFERROR(VLOOKUP($D197, ALL!$A:$G, 2, FALSE), "")</f>
        <v/>
      </c>
      <c r="F197" s="192"/>
      <c r="G197" s="107" t="str">
        <f>IFERROR(VLOOKUP($D197, ALL!$A:$G, 3, FALSE), "")</f>
        <v/>
      </c>
      <c r="H197" s="107" t="str">
        <f>IFERROR(VLOOKUP($D197, ALL!$A:$G, 5, FALSE), "")</f>
        <v/>
      </c>
      <c r="I197" s="194"/>
      <c r="L197" s="151" t="str">
        <f t="shared" si="3"/>
        <v/>
      </c>
    </row>
    <row r="198" spans="3:12" ht="49.95" customHeight="1">
      <c r="C198" s="166"/>
      <c r="D198" s="168"/>
      <c r="E198" s="107" t="str">
        <f>IFERROR(VLOOKUP($D198, ALL!$A:$G, 2, FALSE), "")</f>
        <v/>
      </c>
      <c r="F198" s="192"/>
      <c r="G198" s="107" t="str">
        <f>IFERROR(VLOOKUP($D198, ALL!$A:$G, 3, FALSE), "")</f>
        <v/>
      </c>
      <c r="H198" s="107" t="str">
        <f>IFERROR(VLOOKUP($D198, ALL!$A:$G, 5, FALSE), "")</f>
        <v/>
      </c>
      <c r="I198" s="194"/>
      <c r="L198" s="151" t="str">
        <f t="shared" si="3"/>
        <v/>
      </c>
    </row>
    <row r="199" spans="3:12" ht="49.95" customHeight="1">
      <c r="C199" s="166"/>
      <c r="D199" s="168"/>
      <c r="E199" s="107" t="str">
        <f>IFERROR(VLOOKUP($D199, ALL!$A:$G, 2, FALSE), "")</f>
        <v/>
      </c>
      <c r="F199" s="192"/>
      <c r="G199" s="107" t="str">
        <f>IFERROR(VLOOKUP($D199, ALL!$A:$G, 3, FALSE), "")</f>
        <v/>
      </c>
      <c r="H199" s="107" t="str">
        <f>IFERROR(VLOOKUP($D199, ALL!$A:$G, 5, FALSE), "")</f>
        <v/>
      </c>
      <c r="I199" s="194"/>
      <c r="L199" s="151" t="str">
        <f t="shared" si="3"/>
        <v/>
      </c>
    </row>
    <row r="200" spans="3:12" ht="49.95" customHeight="1">
      <c r="C200" s="166"/>
      <c r="D200" s="168"/>
      <c r="E200" s="107" t="str">
        <f>IFERROR(VLOOKUP($D200, ALL!$A:$G, 2, FALSE), "")</f>
        <v/>
      </c>
      <c r="F200" s="192"/>
      <c r="G200" s="107" t="str">
        <f>IFERROR(VLOOKUP($D200, ALL!$A:$G, 3, FALSE), "")</f>
        <v/>
      </c>
      <c r="H200" s="107" t="str">
        <f>IFERROR(VLOOKUP($D200, ALL!$A:$G, 5, FALSE), "")</f>
        <v/>
      </c>
      <c r="I200" s="194"/>
      <c r="L200" s="151" t="str">
        <f t="shared" si="3"/>
        <v/>
      </c>
    </row>
    <row r="201" spans="3:12" ht="49.95" customHeight="1">
      <c r="C201" s="166"/>
      <c r="D201" s="168"/>
      <c r="E201" s="107" t="str">
        <f>IFERROR(VLOOKUP($D201, ALL!$A:$G, 2, FALSE), "")</f>
        <v/>
      </c>
      <c r="F201" s="192"/>
      <c r="G201" s="107" t="str">
        <f>IFERROR(VLOOKUP($D201, ALL!$A:$G, 3, FALSE), "")</f>
        <v/>
      </c>
      <c r="H201" s="107" t="str">
        <f>IFERROR(VLOOKUP($D201, ALL!$A:$G, 5, FALSE), "")</f>
        <v/>
      </c>
      <c r="I201" s="194"/>
      <c r="L201" s="151" t="str">
        <f t="shared" si="3"/>
        <v/>
      </c>
    </row>
    <row r="202" spans="3:12" ht="49.95" customHeight="1">
      <c r="C202" s="166"/>
      <c r="D202" s="168"/>
      <c r="E202" s="107" t="str">
        <f>IFERROR(VLOOKUP($D202, ALL!$A:$G, 2, FALSE), "")</f>
        <v/>
      </c>
      <c r="F202" s="192"/>
      <c r="G202" s="107" t="str">
        <f>IFERROR(VLOOKUP($D202, ALL!$A:$G, 3, FALSE), "")</f>
        <v/>
      </c>
      <c r="H202" s="107" t="str">
        <f>IFERROR(VLOOKUP($D202, ALL!$A:$G, 5, FALSE), "")</f>
        <v/>
      </c>
      <c r="I202" s="194"/>
      <c r="L202" s="151" t="str">
        <f t="shared" si="3"/>
        <v/>
      </c>
    </row>
    <row r="203" spans="3:12" ht="49.95" customHeight="1">
      <c r="C203" s="166"/>
      <c r="D203" s="168"/>
      <c r="E203" s="107" t="str">
        <f>IFERROR(VLOOKUP($D203, ALL!$A:$G, 2, FALSE), "")</f>
        <v/>
      </c>
      <c r="F203" s="192"/>
      <c r="G203" s="107" t="str">
        <f>IFERROR(VLOOKUP($D203, ALL!$A:$G, 3, FALSE), "")</f>
        <v/>
      </c>
      <c r="H203" s="107" t="str">
        <f>IFERROR(VLOOKUP($D203, ALL!$A:$G, 5, FALSE), "")</f>
        <v/>
      </c>
      <c r="I203" s="194"/>
      <c r="L203" s="151" t="str">
        <f t="shared" ref="L203:L238" si="4">IF(D203="","",
  IF(COUNTIF($D$13:$D$22,D203)=0,"コード不一致",
    IF(INDEX($I$13:$I$22,MATCH(D203,$D$13:$D$22,0))="","台数未入力",
      IF(COUNTIF($D$139:$D$238,D203)&lt;INDEX($I$13:$I$22,MATCH(D203,$D$13:$D$22,0)),"台数不足","OK")
    )
  )
)</f>
        <v/>
      </c>
    </row>
    <row r="204" spans="3:12" ht="49.95" customHeight="1">
      <c r="C204" s="166"/>
      <c r="D204" s="168"/>
      <c r="E204" s="107" t="str">
        <f>IFERROR(VLOOKUP($D204, ALL!$A:$G, 2, FALSE), "")</f>
        <v/>
      </c>
      <c r="F204" s="192"/>
      <c r="G204" s="107" t="str">
        <f>IFERROR(VLOOKUP($D204, ALL!$A:$G, 3, FALSE), "")</f>
        <v/>
      </c>
      <c r="H204" s="107" t="str">
        <f>IFERROR(VLOOKUP($D204, ALL!$A:$G, 5, FALSE), "")</f>
        <v/>
      </c>
      <c r="I204" s="194"/>
      <c r="L204" s="151" t="str">
        <f t="shared" si="4"/>
        <v/>
      </c>
    </row>
    <row r="205" spans="3:12" ht="49.95" customHeight="1">
      <c r="C205" s="166"/>
      <c r="D205" s="168"/>
      <c r="E205" s="107" t="str">
        <f>IFERROR(VLOOKUP($D205, ALL!$A:$G, 2, FALSE), "")</f>
        <v/>
      </c>
      <c r="F205" s="192"/>
      <c r="G205" s="107" t="str">
        <f>IFERROR(VLOOKUP($D205, ALL!$A:$G, 3, FALSE), "")</f>
        <v/>
      </c>
      <c r="H205" s="107" t="str">
        <f>IFERROR(VLOOKUP($D205, ALL!$A:$G, 5, FALSE), "")</f>
        <v/>
      </c>
      <c r="I205" s="194"/>
      <c r="L205" s="151" t="str">
        <f t="shared" si="4"/>
        <v/>
      </c>
    </row>
    <row r="206" spans="3:12" ht="49.95" customHeight="1">
      <c r="C206" s="166"/>
      <c r="D206" s="168"/>
      <c r="E206" s="107" t="str">
        <f>IFERROR(VLOOKUP($D206, ALL!$A:$G, 2, FALSE), "")</f>
        <v/>
      </c>
      <c r="F206" s="192"/>
      <c r="G206" s="107" t="str">
        <f>IFERROR(VLOOKUP($D206, ALL!$A:$G, 3, FALSE), "")</f>
        <v/>
      </c>
      <c r="H206" s="107" t="str">
        <f>IFERROR(VLOOKUP($D206, ALL!$A:$G, 5, FALSE), "")</f>
        <v/>
      </c>
      <c r="I206" s="194"/>
      <c r="L206" s="151" t="str">
        <f t="shared" si="4"/>
        <v/>
      </c>
    </row>
    <row r="207" spans="3:12" ht="49.95" customHeight="1">
      <c r="C207" s="166"/>
      <c r="D207" s="168"/>
      <c r="E207" s="107" t="str">
        <f>IFERROR(VLOOKUP($D207, ALL!$A:$G, 2, FALSE), "")</f>
        <v/>
      </c>
      <c r="F207" s="192"/>
      <c r="G207" s="107" t="str">
        <f>IFERROR(VLOOKUP($D207, ALL!$A:$G, 3, FALSE), "")</f>
        <v/>
      </c>
      <c r="H207" s="107" t="str">
        <f>IFERROR(VLOOKUP($D207, ALL!$A:$G, 5, FALSE), "")</f>
        <v/>
      </c>
      <c r="I207" s="194"/>
      <c r="L207" s="151" t="str">
        <f t="shared" si="4"/>
        <v/>
      </c>
    </row>
    <row r="208" spans="3:12" ht="49.95" customHeight="1">
      <c r="C208" s="166"/>
      <c r="D208" s="168"/>
      <c r="E208" s="107" t="str">
        <f>IFERROR(VLOOKUP($D208, ALL!$A:$G, 2, FALSE), "")</f>
        <v/>
      </c>
      <c r="F208" s="192"/>
      <c r="G208" s="107" t="str">
        <f>IFERROR(VLOOKUP($D208, ALL!$A:$G, 3, FALSE), "")</f>
        <v/>
      </c>
      <c r="H208" s="107" t="str">
        <f>IFERROR(VLOOKUP($D208, ALL!$A:$G, 5, FALSE), "")</f>
        <v/>
      </c>
      <c r="I208" s="194"/>
      <c r="L208" s="151" t="str">
        <f t="shared" si="4"/>
        <v/>
      </c>
    </row>
    <row r="209" spans="3:12" ht="49.95" customHeight="1">
      <c r="C209" s="166"/>
      <c r="D209" s="168"/>
      <c r="E209" s="107" t="str">
        <f>IFERROR(VLOOKUP($D209, ALL!$A:$G, 2, FALSE), "")</f>
        <v/>
      </c>
      <c r="F209" s="192"/>
      <c r="G209" s="107" t="str">
        <f>IFERROR(VLOOKUP($D209, ALL!$A:$G, 3, FALSE), "")</f>
        <v/>
      </c>
      <c r="H209" s="107" t="str">
        <f>IFERROR(VLOOKUP($D209, ALL!$A:$G, 5, FALSE), "")</f>
        <v/>
      </c>
      <c r="I209" s="194"/>
      <c r="L209" s="151" t="str">
        <f t="shared" si="4"/>
        <v/>
      </c>
    </row>
    <row r="210" spans="3:12" ht="49.95" customHeight="1">
      <c r="C210" s="166"/>
      <c r="D210" s="168"/>
      <c r="E210" s="107" t="str">
        <f>IFERROR(VLOOKUP($D210, ALL!$A:$G, 2, FALSE), "")</f>
        <v/>
      </c>
      <c r="F210" s="192"/>
      <c r="G210" s="107" t="str">
        <f>IFERROR(VLOOKUP($D210, ALL!$A:$G, 3, FALSE), "")</f>
        <v/>
      </c>
      <c r="H210" s="107" t="str">
        <f>IFERROR(VLOOKUP($D210, ALL!$A:$G, 5, FALSE), "")</f>
        <v/>
      </c>
      <c r="I210" s="194"/>
      <c r="L210" s="151" t="str">
        <f t="shared" si="4"/>
        <v/>
      </c>
    </row>
    <row r="211" spans="3:12" ht="49.95" customHeight="1">
      <c r="C211" s="166"/>
      <c r="D211" s="168"/>
      <c r="E211" s="107" t="str">
        <f>IFERROR(VLOOKUP($D211, ALL!$A:$G, 2, FALSE), "")</f>
        <v/>
      </c>
      <c r="F211" s="192"/>
      <c r="G211" s="107" t="str">
        <f>IFERROR(VLOOKUP($D211, ALL!$A:$G, 3, FALSE), "")</f>
        <v/>
      </c>
      <c r="H211" s="107" t="str">
        <f>IFERROR(VLOOKUP($D211, ALL!$A:$G, 5, FALSE), "")</f>
        <v/>
      </c>
      <c r="I211" s="194"/>
      <c r="L211" s="151" t="str">
        <f t="shared" si="4"/>
        <v/>
      </c>
    </row>
    <row r="212" spans="3:12" ht="49.95" customHeight="1">
      <c r="C212" s="166"/>
      <c r="D212" s="168"/>
      <c r="E212" s="107" t="str">
        <f>IFERROR(VLOOKUP($D212, ALL!$A:$G, 2, FALSE), "")</f>
        <v/>
      </c>
      <c r="F212" s="192"/>
      <c r="G212" s="107" t="str">
        <f>IFERROR(VLOOKUP($D212, ALL!$A:$G, 3, FALSE), "")</f>
        <v/>
      </c>
      <c r="H212" s="107" t="str">
        <f>IFERROR(VLOOKUP($D212, ALL!$A:$G, 5, FALSE), "")</f>
        <v/>
      </c>
      <c r="I212" s="194"/>
      <c r="L212" s="151" t="str">
        <f t="shared" si="4"/>
        <v/>
      </c>
    </row>
    <row r="213" spans="3:12" ht="49.95" customHeight="1">
      <c r="C213" s="166"/>
      <c r="D213" s="168"/>
      <c r="E213" s="107" t="str">
        <f>IFERROR(VLOOKUP($D213, ALL!$A:$G, 2, FALSE), "")</f>
        <v/>
      </c>
      <c r="F213" s="192"/>
      <c r="G213" s="107" t="str">
        <f>IFERROR(VLOOKUP($D213, ALL!$A:$G, 3, FALSE), "")</f>
        <v/>
      </c>
      <c r="H213" s="107" t="str">
        <f>IFERROR(VLOOKUP($D213, ALL!$A:$G, 5, FALSE), "")</f>
        <v/>
      </c>
      <c r="I213" s="194"/>
      <c r="L213" s="151" t="str">
        <f t="shared" si="4"/>
        <v/>
      </c>
    </row>
    <row r="214" spans="3:12" ht="49.95" customHeight="1">
      <c r="C214" s="166"/>
      <c r="D214" s="168"/>
      <c r="E214" s="107" t="str">
        <f>IFERROR(VLOOKUP($D214, ALL!$A:$G, 2, FALSE), "")</f>
        <v/>
      </c>
      <c r="F214" s="192"/>
      <c r="G214" s="107" t="str">
        <f>IFERROR(VLOOKUP($D214, ALL!$A:$G, 3, FALSE), "")</f>
        <v/>
      </c>
      <c r="H214" s="107" t="str">
        <f>IFERROR(VLOOKUP($D214, ALL!$A:$G, 5, FALSE), "")</f>
        <v/>
      </c>
      <c r="I214" s="194"/>
      <c r="L214" s="151" t="str">
        <f t="shared" si="4"/>
        <v/>
      </c>
    </row>
    <row r="215" spans="3:12" ht="49.95" customHeight="1">
      <c r="C215" s="166"/>
      <c r="D215" s="168"/>
      <c r="E215" s="107" t="str">
        <f>IFERROR(VLOOKUP($D215, ALL!$A:$G, 2, FALSE), "")</f>
        <v/>
      </c>
      <c r="F215" s="192"/>
      <c r="G215" s="107" t="str">
        <f>IFERROR(VLOOKUP($D215, ALL!$A:$G, 3, FALSE), "")</f>
        <v/>
      </c>
      <c r="H215" s="107" t="str">
        <f>IFERROR(VLOOKUP($D215, ALL!$A:$G, 5, FALSE), "")</f>
        <v/>
      </c>
      <c r="I215" s="194"/>
      <c r="L215" s="151" t="str">
        <f t="shared" si="4"/>
        <v/>
      </c>
    </row>
    <row r="216" spans="3:12" ht="49.95" customHeight="1">
      <c r="C216" s="166"/>
      <c r="D216" s="168"/>
      <c r="E216" s="107" t="str">
        <f>IFERROR(VLOOKUP($D216, ALL!$A:$G, 2, FALSE), "")</f>
        <v/>
      </c>
      <c r="F216" s="192"/>
      <c r="G216" s="107" t="str">
        <f>IFERROR(VLOOKUP($D216, ALL!$A:$G, 3, FALSE), "")</f>
        <v/>
      </c>
      <c r="H216" s="107" t="str">
        <f>IFERROR(VLOOKUP($D216, ALL!$A:$G, 5, FALSE), "")</f>
        <v/>
      </c>
      <c r="I216" s="194"/>
      <c r="L216" s="151" t="str">
        <f t="shared" si="4"/>
        <v/>
      </c>
    </row>
    <row r="217" spans="3:12" ht="49.95" customHeight="1">
      <c r="C217" s="166"/>
      <c r="D217" s="168"/>
      <c r="E217" s="107" t="str">
        <f>IFERROR(VLOOKUP($D217, ALL!$A:$G, 2, FALSE), "")</f>
        <v/>
      </c>
      <c r="F217" s="192"/>
      <c r="G217" s="107" t="str">
        <f>IFERROR(VLOOKUP($D217, ALL!$A:$G, 3, FALSE), "")</f>
        <v/>
      </c>
      <c r="H217" s="107" t="str">
        <f>IFERROR(VLOOKUP($D217, ALL!$A:$G, 5, FALSE), "")</f>
        <v/>
      </c>
      <c r="I217" s="194"/>
      <c r="L217" s="151" t="str">
        <f t="shared" si="4"/>
        <v/>
      </c>
    </row>
    <row r="218" spans="3:12" ht="49.95" customHeight="1">
      <c r="C218" s="166"/>
      <c r="D218" s="168"/>
      <c r="E218" s="107" t="str">
        <f>IFERROR(VLOOKUP($D218, ALL!$A:$G, 2, FALSE), "")</f>
        <v/>
      </c>
      <c r="F218" s="192"/>
      <c r="G218" s="107" t="str">
        <f>IFERROR(VLOOKUP($D218, ALL!$A:$G, 3, FALSE), "")</f>
        <v/>
      </c>
      <c r="H218" s="107" t="str">
        <f>IFERROR(VLOOKUP($D218, ALL!$A:$G, 5, FALSE), "")</f>
        <v/>
      </c>
      <c r="I218" s="194"/>
      <c r="L218" s="151" t="str">
        <f t="shared" si="4"/>
        <v/>
      </c>
    </row>
    <row r="219" spans="3:12" ht="49.95" customHeight="1">
      <c r="C219" s="166"/>
      <c r="D219" s="168"/>
      <c r="E219" s="107" t="str">
        <f>IFERROR(VLOOKUP($D219, ALL!$A:$G, 2, FALSE), "")</f>
        <v/>
      </c>
      <c r="F219" s="192"/>
      <c r="G219" s="107" t="str">
        <f>IFERROR(VLOOKUP($D219, ALL!$A:$G, 3, FALSE), "")</f>
        <v/>
      </c>
      <c r="H219" s="107" t="str">
        <f>IFERROR(VLOOKUP($D219, ALL!$A:$G, 5, FALSE), "")</f>
        <v/>
      </c>
      <c r="I219" s="194"/>
      <c r="L219" s="151" t="str">
        <f t="shared" si="4"/>
        <v/>
      </c>
    </row>
    <row r="220" spans="3:12" ht="49.95" customHeight="1">
      <c r="C220" s="166"/>
      <c r="D220" s="168"/>
      <c r="E220" s="107" t="str">
        <f>IFERROR(VLOOKUP($D220, ALL!$A:$G, 2, FALSE), "")</f>
        <v/>
      </c>
      <c r="F220" s="192"/>
      <c r="G220" s="107" t="str">
        <f>IFERROR(VLOOKUP($D220, ALL!$A:$G, 3, FALSE), "")</f>
        <v/>
      </c>
      <c r="H220" s="107" t="str">
        <f>IFERROR(VLOOKUP($D220, ALL!$A:$G, 5, FALSE), "")</f>
        <v/>
      </c>
      <c r="I220" s="194"/>
      <c r="L220" s="151" t="str">
        <f t="shared" si="4"/>
        <v/>
      </c>
    </row>
    <row r="221" spans="3:12" ht="49.95" customHeight="1">
      <c r="C221" s="166"/>
      <c r="D221" s="168"/>
      <c r="E221" s="107" t="str">
        <f>IFERROR(VLOOKUP($D221, ALL!$A:$G, 2, FALSE), "")</f>
        <v/>
      </c>
      <c r="F221" s="192"/>
      <c r="G221" s="107" t="str">
        <f>IFERROR(VLOOKUP($D221, ALL!$A:$G, 3, FALSE), "")</f>
        <v/>
      </c>
      <c r="H221" s="107" t="str">
        <f>IFERROR(VLOOKUP($D221, ALL!$A:$G, 5, FALSE), "")</f>
        <v/>
      </c>
      <c r="I221" s="194"/>
      <c r="L221" s="151" t="str">
        <f t="shared" si="4"/>
        <v/>
      </c>
    </row>
    <row r="222" spans="3:12" ht="49.95" customHeight="1">
      <c r="C222" s="166"/>
      <c r="D222" s="168"/>
      <c r="E222" s="107" t="str">
        <f>IFERROR(VLOOKUP($D222, ALL!$A:$G, 2, FALSE), "")</f>
        <v/>
      </c>
      <c r="F222" s="192"/>
      <c r="G222" s="107" t="str">
        <f>IFERROR(VLOOKUP($D222, ALL!$A:$G, 3, FALSE), "")</f>
        <v/>
      </c>
      <c r="H222" s="107" t="str">
        <f>IFERROR(VLOOKUP($D222, ALL!$A:$G, 5, FALSE), "")</f>
        <v/>
      </c>
      <c r="I222" s="194"/>
      <c r="L222" s="151" t="str">
        <f t="shared" si="4"/>
        <v/>
      </c>
    </row>
    <row r="223" spans="3:12" ht="49.95" customHeight="1">
      <c r="C223" s="166"/>
      <c r="D223" s="168"/>
      <c r="E223" s="107" t="str">
        <f>IFERROR(VLOOKUP($D223, ALL!$A:$G, 2, FALSE), "")</f>
        <v/>
      </c>
      <c r="F223" s="192"/>
      <c r="G223" s="107" t="str">
        <f>IFERROR(VLOOKUP($D223, ALL!$A:$G, 3, FALSE), "")</f>
        <v/>
      </c>
      <c r="H223" s="107" t="str">
        <f>IFERROR(VLOOKUP($D223, ALL!$A:$G, 5, FALSE), "")</f>
        <v/>
      </c>
      <c r="I223" s="194"/>
      <c r="L223" s="151" t="str">
        <f t="shared" si="4"/>
        <v/>
      </c>
    </row>
    <row r="224" spans="3:12" ht="49.95" customHeight="1">
      <c r="C224" s="166"/>
      <c r="D224" s="168"/>
      <c r="E224" s="107" t="str">
        <f>IFERROR(VLOOKUP($D224, ALL!$A:$G, 2, FALSE), "")</f>
        <v/>
      </c>
      <c r="F224" s="192"/>
      <c r="G224" s="107" t="str">
        <f>IFERROR(VLOOKUP($D224, ALL!$A:$G, 3, FALSE), "")</f>
        <v/>
      </c>
      <c r="H224" s="107" t="str">
        <f>IFERROR(VLOOKUP($D224, ALL!$A:$G, 5, FALSE), "")</f>
        <v/>
      </c>
      <c r="I224" s="194"/>
      <c r="L224" s="151" t="str">
        <f t="shared" si="4"/>
        <v/>
      </c>
    </row>
    <row r="225" spans="3:12" ht="49.95" customHeight="1">
      <c r="C225" s="166"/>
      <c r="D225" s="168"/>
      <c r="E225" s="107" t="str">
        <f>IFERROR(VLOOKUP($D225, ALL!$A:$G, 2, FALSE), "")</f>
        <v/>
      </c>
      <c r="F225" s="192"/>
      <c r="G225" s="107" t="str">
        <f>IFERROR(VLOOKUP($D225, ALL!$A:$G, 3, FALSE), "")</f>
        <v/>
      </c>
      <c r="H225" s="107" t="str">
        <f>IFERROR(VLOOKUP($D225, ALL!$A:$G, 5, FALSE), "")</f>
        <v/>
      </c>
      <c r="I225" s="194"/>
      <c r="L225" s="151" t="str">
        <f t="shared" si="4"/>
        <v/>
      </c>
    </row>
    <row r="226" spans="3:12" ht="49.95" customHeight="1">
      <c r="C226" s="166"/>
      <c r="D226" s="168"/>
      <c r="E226" s="107" t="str">
        <f>IFERROR(VLOOKUP($D226, ALL!$A:$G, 2, FALSE), "")</f>
        <v/>
      </c>
      <c r="F226" s="192"/>
      <c r="G226" s="107" t="str">
        <f>IFERROR(VLOOKUP($D226, ALL!$A:$G, 3, FALSE), "")</f>
        <v/>
      </c>
      <c r="H226" s="107" t="str">
        <f>IFERROR(VLOOKUP($D226, ALL!$A:$G, 5, FALSE), "")</f>
        <v/>
      </c>
      <c r="I226" s="194"/>
      <c r="L226" s="151" t="str">
        <f t="shared" si="4"/>
        <v/>
      </c>
    </row>
    <row r="227" spans="3:12" ht="49.95" customHeight="1">
      <c r="C227" s="166"/>
      <c r="D227" s="168"/>
      <c r="E227" s="107" t="str">
        <f>IFERROR(VLOOKUP($D227, ALL!$A:$G, 2, FALSE), "")</f>
        <v/>
      </c>
      <c r="F227" s="192"/>
      <c r="G227" s="107" t="str">
        <f>IFERROR(VLOOKUP($D227, ALL!$A:$G, 3, FALSE), "")</f>
        <v/>
      </c>
      <c r="H227" s="107" t="str">
        <f>IFERROR(VLOOKUP($D227, ALL!$A:$G, 5, FALSE), "")</f>
        <v/>
      </c>
      <c r="I227" s="194"/>
      <c r="L227" s="151" t="str">
        <f t="shared" si="4"/>
        <v/>
      </c>
    </row>
    <row r="228" spans="3:12" ht="49.95" customHeight="1">
      <c r="C228" s="166"/>
      <c r="D228" s="168"/>
      <c r="E228" s="107" t="str">
        <f>IFERROR(VLOOKUP($D228, ALL!$A:$G, 2, FALSE), "")</f>
        <v/>
      </c>
      <c r="F228" s="192"/>
      <c r="G228" s="107" t="str">
        <f>IFERROR(VLOOKUP($D228, ALL!$A:$G, 3, FALSE), "")</f>
        <v/>
      </c>
      <c r="H228" s="107" t="str">
        <f>IFERROR(VLOOKUP($D228, ALL!$A:$G, 5, FALSE), "")</f>
        <v/>
      </c>
      <c r="I228" s="194"/>
      <c r="L228" s="151" t="str">
        <f t="shared" si="4"/>
        <v/>
      </c>
    </row>
    <row r="229" spans="3:12" ht="49.95" customHeight="1">
      <c r="C229" s="166"/>
      <c r="D229" s="168"/>
      <c r="E229" s="107" t="str">
        <f>IFERROR(VLOOKUP($D229, ALL!$A:$G, 2, FALSE), "")</f>
        <v/>
      </c>
      <c r="F229" s="192"/>
      <c r="G229" s="107" t="str">
        <f>IFERROR(VLOOKUP($D229, ALL!$A:$G, 3, FALSE), "")</f>
        <v/>
      </c>
      <c r="H229" s="107" t="str">
        <f>IFERROR(VLOOKUP($D229, ALL!$A:$G, 5, FALSE), "")</f>
        <v/>
      </c>
      <c r="I229" s="194"/>
      <c r="L229" s="151" t="str">
        <f t="shared" si="4"/>
        <v/>
      </c>
    </row>
    <row r="230" spans="3:12" ht="49.95" customHeight="1">
      <c r="C230" s="166"/>
      <c r="D230" s="168"/>
      <c r="E230" s="107" t="str">
        <f>IFERROR(VLOOKUP($D230, ALL!$A:$G, 2, FALSE), "")</f>
        <v/>
      </c>
      <c r="F230" s="192"/>
      <c r="G230" s="107" t="str">
        <f>IFERROR(VLOOKUP($D230, ALL!$A:$G, 3, FALSE), "")</f>
        <v/>
      </c>
      <c r="H230" s="107" t="str">
        <f>IFERROR(VLOOKUP($D230, ALL!$A:$G, 5, FALSE), "")</f>
        <v/>
      </c>
      <c r="I230" s="194"/>
      <c r="L230" s="151" t="str">
        <f t="shared" si="4"/>
        <v/>
      </c>
    </row>
    <row r="231" spans="3:12" ht="49.95" customHeight="1">
      <c r="C231" s="166"/>
      <c r="D231" s="168"/>
      <c r="E231" s="107" t="str">
        <f>IFERROR(VLOOKUP($D231, ALL!$A:$G, 2, FALSE), "")</f>
        <v/>
      </c>
      <c r="F231" s="192"/>
      <c r="G231" s="107" t="str">
        <f>IFERROR(VLOOKUP($D231, ALL!$A:$G, 3, FALSE), "")</f>
        <v/>
      </c>
      <c r="H231" s="107" t="str">
        <f>IFERROR(VLOOKUP($D231, ALL!$A:$G, 5, FALSE), "")</f>
        <v/>
      </c>
      <c r="I231" s="194"/>
      <c r="L231" s="151" t="str">
        <f t="shared" si="4"/>
        <v/>
      </c>
    </row>
    <row r="232" spans="3:12" ht="49.95" customHeight="1">
      <c r="C232" s="166"/>
      <c r="D232" s="168"/>
      <c r="E232" s="107" t="str">
        <f>IFERROR(VLOOKUP($D232, ALL!$A:$G, 2, FALSE), "")</f>
        <v/>
      </c>
      <c r="F232" s="192"/>
      <c r="G232" s="107" t="str">
        <f>IFERROR(VLOOKUP($D232, ALL!$A:$G, 3, FALSE), "")</f>
        <v/>
      </c>
      <c r="H232" s="107" t="str">
        <f>IFERROR(VLOOKUP($D232, ALL!$A:$G, 5, FALSE), "")</f>
        <v/>
      </c>
      <c r="I232" s="194"/>
      <c r="L232" s="151" t="str">
        <f t="shared" si="4"/>
        <v/>
      </c>
    </row>
    <row r="233" spans="3:12" ht="49.95" customHeight="1">
      <c r="C233" s="166"/>
      <c r="D233" s="168"/>
      <c r="E233" s="107" t="str">
        <f>IFERROR(VLOOKUP($D233, ALL!$A:$G, 2, FALSE), "")</f>
        <v/>
      </c>
      <c r="F233" s="192"/>
      <c r="G233" s="107" t="str">
        <f>IFERROR(VLOOKUP($D233, ALL!$A:$G, 3, FALSE), "")</f>
        <v/>
      </c>
      <c r="H233" s="107" t="str">
        <f>IFERROR(VLOOKUP($D233, ALL!$A:$G, 5, FALSE), "")</f>
        <v/>
      </c>
      <c r="I233" s="194"/>
      <c r="L233" s="151" t="str">
        <f t="shared" si="4"/>
        <v/>
      </c>
    </row>
    <row r="234" spans="3:12" ht="49.95" customHeight="1">
      <c r="C234" s="166"/>
      <c r="D234" s="168"/>
      <c r="E234" s="107" t="str">
        <f>IFERROR(VLOOKUP($D234, ALL!$A:$G, 2, FALSE), "")</f>
        <v/>
      </c>
      <c r="F234" s="192"/>
      <c r="G234" s="107" t="str">
        <f>IFERROR(VLOOKUP($D234, ALL!$A:$G, 3, FALSE), "")</f>
        <v/>
      </c>
      <c r="H234" s="107" t="str">
        <f>IFERROR(VLOOKUP($D234, ALL!$A:$G, 5, FALSE), "")</f>
        <v/>
      </c>
      <c r="I234" s="194"/>
      <c r="L234" s="151" t="str">
        <f t="shared" si="4"/>
        <v/>
      </c>
    </row>
    <row r="235" spans="3:12" ht="49.95" customHeight="1">
      <c r="C235" s="166"/>
      <c r="D235" s="168"/>
      <c r="E235" s="107" t="str">
        <f>IFERROR(VLOOKUP($D235, ALL!$A:$G, 2, FALSE), "")</f>
        <v/>
      </c>
      <c r="F235" s="192"/>
      <c r="G235" s="107" t="str">
        <f>IFERROR(VLOOKUP($D235, ALL!$A:$G, 3, FALSE), "")</f>
        <v/>
      </c>
      <c r="H235" s="107" t="str">
        <f>IFERROR(VLOOKUP($D235, ALL!$A:$G, 5, FALSE), "")</f>
        <v/>
      </c>
      <c r="I235" s="194"/>
      <c r="L235" s="151" t="str">
        <f t="shared" si="4"/>
        <v/>
      </c>
    </row>
    <row r="236" spans="3:12" ht="49.95" customHeight="1">
      <c r="C236" s="166"/>
      <c r="D236" s="168"/>
      <c r="E236" s="107" t="str">
        <f>IFERROR(VLOOKUP($D236, ALL!$A:$G, 2, FALSE), "")</f>
        <v/>
      </c>
      <c r="F236" s="192"/>
      <c r="G236" s="107" t="str">
        <f>IFERROR(VLOOKUP($D236, ALL!$A:$G, 3, FALSE), "")</f>
        <v/>
      </c>
      <c r="H236" s="107" t="str">
        <f>IFERROR(VLOOKUP($D236, ALL!$A:$G, 5, FALSE), "")</f>
        <v/>
      </c>
      <c r="I236" s="194"/>
      <c r="L236" s="151" t="str">
        <f t="shared" si="4"/>
        <v/>
      </c>
    </row>
    <row r="237" spans="3:12" ht="49.95" customHeight="1">
      <c r="C237" s="166"/>
      <c r="D237" s="168"/>
      <c r="E237" s="107" t="str">
        <f>IFERROR(VLOOKUP($D237, ALL!$A:$G, 2, FALSE), "")</f>
        <v/>
      </c>
      <c r="F237" s="192"/>
      <c r="G237" s="107" t="str">
        <f>IFERROR(VLOOKUP($D237, ALL!$A:$G, 3, FALSE), "")</f>
        <v/>
      </c>
      <c r="H237" s="107" t="str">
        <f>IFERROR(VLOOKUP($D237, ALL!$A:$G, 5, FALSE), "")</f>
        <v/>
      </c>
      <c r="I237" s="194"/>
      <c r="L237" s="151" t="str">
        <f t="shared" si="4"/>
        <v/>
      </c>
    </row>
    <row r="238" spans="3:12" ht="49.95" customHeight="1" thickBot="1">
      <c r="C238" s="167"/>
      <c r="D238" s="169"/>
      <c r="E238" s="108" t="str">
        <f>IFERROR(VLOOKUP($D238, ALL!$A:$G, 2, FALSE), "")</f>
        <v/>
      </c>
      <c r="F238" s="193"/>
      <c r="G238" s="108" t="str">
        <f>IFERROR(VLOOKUP($D238, ALL!$A:$G, 3, FALSE), "")</f>
        <v/>
      </c>
      <c r="H238" s="108" t="str">
        <f>IFERROR(VLOOKUP($D238, ALL!$A:$G, 5, FALSE), "")</f>
        <v/>
      </c>
      <c r="I238" s="195"/>
      <c r="L238" s="151" t="str">
        <f t="shared" si="4"/>
        <v/>
      </c>
    </row>
    <row r="239" spans="3:12">
      <c r="E239" s="152"/>
      <c r="F239" s="153"/>
      <c r="G239" s="112"/>
    </row>
  </sheetData>
  <sheetProtection algorithmName="SHA-512" hashValue="XSC8MErPIQ8Ko1fCxMdGDjVIO0JJX5y1Y7sxs1+VelhP7zB6E73vXiKJUKPVWfcHgHdrlYTp9DKYpu+V9ucQpw==" saltValue="N7CPhpu4cYIgmrdrwBLegA==" spinCount="100000" sheet="1" objects="1" scenarios="1" selectLockedCells="1"/>
  <mergeCells count="57">
    <mergeCell ref="C70:D70"/>
    <mergeCell ref="C71:D71"/>
    <mergeCell ref="B123:C123"/>
    <mergeCell ref="D134:F134"/>
    <mergeCell ref="D136:F136"/>
    <mergeCell ref="K67:M67"/>
    <mergeCell ref="G56:H56"/>
    <mergeCell ref="G57:H57"/>
    <mergeCell ref="G58:H58"/>
    <mergeCell ref="G59:H59"/>
    <mergeCell ref="G60:H60"/>
    <mergeCell ref="G61:H61"/>
    <mergeCell ref="G62:H62"/>
    <mergeCell ref="G63:H63"/>
    <mergeCell ref="G64:H64"/>
    <mergeCell ref="G65:H65"/>
    <mergeCell ref="G66:H66"/>
    <mergeCell ref="G55:H55"/>
    <mergeCell ref="G44:H44"/>
    <mergeCell ref="G45:H45"/>
    <mergeCell ref="G46:H46"/>
    <mergeCell ref="G47:H47"/>
    <mergeCell ref="G48:H48"/>
    <mergeCell ref="G49:H49"/>
    <mergeCell ref="G50:H50"/>
    <mergeCell ref="G51:H51"/>
    <mergeCell ref="G52:H52"/>
    <mergeCell ref="G53:H53"/>
    <mergeCell ref="G54:H54"/>
    <mergeCell ref="G43:H43"/>
    <mergeCell ref="G32:H32"/>
    <mergeCell ref="G33:H33"/>
    <mergeCell ref="G34:H34"/>
    <mergeCell ref="G35:H35"/>
    <mergeCell ref="G36:H36"/>
    <mergeCell ref="G37:H37"/>
    <mergeCell ref="G38:H38"/>
    <mergeCell ref="G39:H39"/>
    <mergeCell ref="G40:H40"/>
    <mergeCell ref="G41:H41"/>
    <mergeCell ref="G42:H42"/>
    <mergeCell ref="B57:B61"/>
    <mergeCell ref="B20:B22"/>
    <mergeCell ref="D8:F8"/>
    <mergeCell ref="G8:J8"/>
    <mergeCell ref="E2:E3"/>
    <mergeCell ref="F2:J3"/>
    <mergeCell ref="C5:C6"/>
    <mergeCell ref="D7:F7"/>
    <mergeCell ref="G7:I7"/>
    <mergeCell ref="C11:C12"/>
    <mergeCell ref="D11:J11"/>
    <mergeCell ref="D26:F26"/>
    <mergeCell ref="D28:F28"/>
    <mergeCell ref="C30:C31"/>
    <mergeCell ref="D30:J30"/>
    <mergeCell ref="G31:H31"/>
  </mergeCells>
  <phoneticPr fontId="3"/>
  <conditionalFormatting sqref="B10:J19 C20:J22 B23:J56 C57:J61 B62:J239">
    <cfRule type="expression" dxfId="18" priority="1">
      <formula>AND(OR($E$6="✓", $F$6="✓", $G$6="✓"), $D$7="映像記録型ドライブレコーダーの取得")</formula>
    </cfRule>
  </conditionalFormatting>
  <conditionalFormatting sqref="C63">
    <cfRule type="expression" dxfId="17" priority="15">
      <formula>$C$63="NG"</formula>
    </cfRule>
  </conditionalFormatting>
  <conditionalFormatting sqref="C64">
    <cfRule type="expression" dxfId="16" priority="13">
      <formula>$C$64="NG"</formula>
    </cfRule>
  </conditionalFormatting>
  <conditionalFormatting sqref="C65">
    <cfRule type="expression" dxfId="15" priority="11">
      <formula>$C$65="NG"</formula>
    </cfRule>
  </conditionalFormatting>
  <conditionalFormatting sqref="C66">
    <cfRule type="expression" dxfId="14" priority="17">
      <formula>$C$66="NG"</formula>
    </cfRule>
  </conditionalFormatting>
  <conditionalFormatting sqref="C63:J63">
    <cfRule type="expression" dxfId="13" priority="8">
      <formula>AND($D$7="映像記録型ドライブレコーダーの取得",$D$7&lt;&gt;"")</formula>
    </cfRule>
  </conditionalFormatting>
  <conditionalFormatting sqref="C63:J64">
    <cfRule type="expression" dxfId="12" priority="6">
      <formula>AND($D$7="デジタル式運行記録計及び 映像記録型ドライブレコーダー一体型の取得",$D$7&lt;&gt;"")</formula>
    </cfRule>
  </conditionalFormatting>
  <conditionalFormatting sqref="C63:J65">
    <cfRule type="expression" dxfId="11" priority="4">
      <formula>AND($D$7="通信機能付デジタル式運行記録計及び 映像記録型ドライブレコーダー一体型の取得",$D$7&lt;&gt;"")</formula>
    </cfRule>
  </conditionalFormatting>
  <conditionalFormatting sqref="C64:J66">
    <cfRule type="expression" dxfId="10" priority="9">
      <formula>AND($D$7="デジタル式運行記録計の取得",$D$7&lt;&gt;"")</formula>
    </cfRule>
  </conditionalFormatting>
  <conditionalFormatting sqref="C65:J66">
    <cfRule type="expression" dxfId="9" priority="7">
      <formula>AND($D$7="映像記録型ドライブレコーダーの取得",$D$7&lt;&gt;"")</formula>
    </cfRule>
  </conditionalFormatting>
  <conditionalFormatting sqref="C66:J66">
    <cfRule type="expression" dxfId="8" priority="5">
      <formula>AND($D$7="デジタル式運行記録計及び 映像記録型ドライブレコーダー一体型の取得",$D$7&lt;&gt;"")</formula>
    </cfRule>
  </conditionalFormatting>
  <conditionalFormatting sqref="D32:D61">
    <cfRule type="expression" dxfId="7" priority="19">
      <formula>AND(D32&lt;&gt;"", ISNA(MATCH(D32, $D$13:$D$22, 0)))</formula>
    </cfRule>
  </conditionalFormatting>
  <conditionalFormatting sqref="D139:D238">
    <cfRule type="expression" dxfId="6" priority="21">
      <formula>OR($L139="台数不足", $L139="コード不一致", $L139="台数未入力")</formula>
    </cfRule>
  </conditionalFormatting>
  <conditionalFormatting sqref="F139:F238">
    <cfRule type="expression" dxfId="5" priority="18">
      <formula>AND($E139&gt;"", $E139&lt;&gt;"車載器")</formula>
    </cfRule>
  </conditionalFormatting>
  <conditionalFormatting sqref="G8:J8">
    <cfRule type="expression" dxfId="4" priority="20">
      <formula>AND(OR($E$6="✓", $F$6="✓", $G$6="✓"), $D$7="映像記録型ドライブレコーダーの取得")</formula>
    </cfRule>
  </conditionalFormatting>
  <conditionalFormatting sqref="I63">
    <cfRule type="expression" dxfId="3" priority="14">
      <formula>$C$63="NG"</formula>
    </cfRule>
  </conditionalFormatting>
  <conditionalFormatting sqref="I64">
    <cfRule type="expression" dxfId="2" priority="12">
      <formula>$C$64="NG"</formula>
    </cfRule>
  </conditionalFormatting>
  <conditionalFormatting sqref="I65">
    <cfRule type="expression" dxfId="1" priority="10">
      <formula>$C$65="NG"</formula>
    </cfRule>
  </conditionalFormatting>
  <conditionalFormatting sqref="I66">
    <cfRule type="expression" dxfId="0" priority="16">
      <formula>$C$66="NG"</formula>
    </cfRule>
  </conditionalFormatting>
  <dataValidations count="6">
    <dataValidation type="list" allowBlank="1" showInputMessage="1" showErrorMessage="1" sqref="E32:E61" xr:uid="{5A2FDCBB-7F2F-48B4-B1FA-E086CED706D1}">
      <formula1>"車載器付属費用,事務所機器,事務所機器付属費用"</formula1>
    </dataValidation>
    <dataValidation type="whole" allowBlank="1" showInputMessage="1" showErrorMessage="1" sqref="J13 I13:I22 I32:I66 J32 J62:J66 J14:J19 J33:J56" xr:uid="{50D31DC2-4AE6-47E7-8625-86C1E24457BD}">
      <formula1>0</formula1>
      <formula2>2147483647</formula2>
    </dataValidation>
    <dataValidation type="list" allowBlank="1" showInputMessage="1" showErrorMessage="1" sqref="D13:D22 D32:D61 D139:D238" xr:uid="{EDB8CD04-E982-424F-B106-9B303FA2B5C5}">
      <formula1>候補リスト</formula1>
    </dataValidation>
    <dataValidation type="list" allowBlank="1" showInputMessage="1" showErrorMessage="1" sqref="D6:G6" xr:uid="{6ACAB9A3-5B8A-4A13-9C59-0A94FAAC2C77}">
      <formula1>"✓,　"</formula1>
    </dataValidation>
    <dataValidation type="list" showInputMessage="1" showErrorMessage="1" sqref="D7:F7" xr:uid="{EDB22AF5-D88E-4C4C-A584-2400E6F812BE}">
      <formula1>"デジタル式運行記録計の取得,映像記録型ドライブレコーダーの取得,デジタル式運行記録計及び 映像記録型ドライブレコーダー一体型の取得,通信機能付デジタル式運行記録計及び 映像記録型ドライブレコーダー一体型の取得,　"</formula1>
    </dataValidation>
    <dataValidation type="whole" allowBlank="1" showInputMessage="1" showErrorMessage="1" sqref="J57:J61 J20:J22" xr:uid="{EFDF1A5E-0DB0-472C-9874-BE841F95AAE7}">
      <formula1>-10000000</formula1>
      <formula2>0</formula2>
    </dataValidation>
  </dataValidations>
  <pageMargins left="0.7" right="0.7" top="0.75" bottom="0.75" header="0.3" footer="0.3"/>
  <pageSetup paperSize="9" scale="2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AD9B-D4E1-435D-AEE5-5813BDCC4340}">
  <dimension ref="A1:G114"/>
  <sheetViews>
    <sheetView zoomScaleNormal="100" workbookViewId="0">
      <pane xSplit="1" ySplit="5" topLeftCell="B136" activePane="bottomRight" state="frozen"/>
      <selection activeCell="G93" sqref="G93"/>
      <selection pane="topRight" activeCell="G93" sqref="G93"/>
      <selection pane="bottomLeft" activeCell="G93" sqref="G93"/>
      <selection pane="bottomRight" activeCell="G93" sqref="G93"/>
    </sheetView>
  </sheetViews>
  <sheetFormatPr defaultColWidth="8.09765625" defaultRowHeight="16.2"/>
  <cols>
    <col min="1" max="1" width="6.69921875" style="31" bestFit="1" customWidth="1"/>
    <col min="2" max="2" width="18.69921875" style="31" customWidth="1"/>
    <col min="3" max="3" width="23.3984375" style="32" customWidth="1"/>
    <col min="4" max="4" width="41.19921875" style="32" customWidth="1"/>
    <col min="5" max="5" width="23.3984375" style="32" customWidth="1"/>
    <col min="6" max="6" width="13.69921875" style="34" customWidth="1"/>
    <col min="7" max="7" width="17.5" style="31" customWidth="1"/>
    <col min="8" max="16384" width="8.09765625" style="31"/>
  </cols>
  <sheetData>
    <row r="1" spans="1:7">
      <c r="E1" s="33"/>
    </row>
    <row r="2" spans="1:7" ht="18.75" customHeight="1">
      <c r="A2" s="35"/>
      <c r="B2" s="35"/>
      <c r="C2" s="36" t="s">
        <v>43</v>
      </c>
      <c r="D2" s="37"/>
      <c r="E2" s="37"/>
      <c r="F2" s="38"/>
    </row>
    <row r="3" spans="1:7" ht="18.75" customHeight="1">
      <c r="A3" s="35"/>
      <c r="B3" s="35"/>
      <c r="C3" s="36"/>
      <c r="D3" s="39"/>
      <c r="E3" s="39"/>
      <c r="F3" s="38"/>
    </row>
    <row r="4" spans="1:7" ht="15" customHeight="1">
      <c r="A4" s="83"/>
      <c r="B4" s="429" t="s">
        <v>389</v>
      </c>
      <c r="C4" s="435" t="s">
        <v>45</v>
      </c>
      <c r="D4" s="432" t="s">
        <v>46</v>
      </c>
      <c r="E4" s="433" t="s">
        <v>47</v>
      </c>
      <c r="F4" s="434" t="s">
        <v>48</v>
      </c>
      <c r="G4" s="431" t="s">
        <v>389</v>
      </c>
    </row>
    <row r="5" spans="1:7">
      <c r="A5" s="84"/>
      <c r="B5" s="430"/>
      <c r="C5" s="436"/>
      <c r="D5" s="432"/>
      <c r="E5" s="433"/>
      <c r="F5" s="434"/>
      <c r="G5" s="431"/>
    </row>
    <row r="6" spans="1:7" ht="150" customHeight="1">
      <c r="A6" s="41" t="s">
        <v>49</v>
      </c>
      <c r="B6" s="41" t="s">
        <v>390</v>
      </c>
      <c r="C6" s="42" t="s">
        <v>50</v>
      </c>
      <c r="D6" s="43" t="s">
        <v>51</v>
      </c>
      <c r="E6" s="44" t="s">
        <v>52</v>
      </c>
      <c r="F6" s="91"/>
      <c r="G6" s="75" t="s">
        <v>391</v>
      </c>
    </row>
    <row r="7" spans="1:7" ht="150" customHeight="1">
      <c r="A7" s="41" t="s">
        <v>53</v>
      </c>
      <c r="B7" s="41" t="s">
        <v>390</v>
      </c>
      <c r="C7" s="45" t="s">
        <v>54</v>
      </c>
      <c r="D7" s="46" t="s">
        <v>55</v>
      </c>
      <c r="E7" s="45" t="s">
        <v>56</v>
      </c>
      <c r="F7" s="86"/>
      <c r="G7" s="75" t="s">
        <v>391</v>
      </c>
    </row>
    <row r="8" spans="1:7" ht="150" customHeight="1">
      <c r="A8" s="41" t="s">
        <v>57</v>
      </c>
      <c r="B8" s="41" t="s">
        <v>390</v>
      </c>
      <c r="C8" s="45" t="s">
        <v>58</v>
      </c>
      <c r="D8" s="46" t="s">
        <v>59</v>
      </c>
      <c r="E8" s="45" t="s">
        <v>56</v>
      </c>
      <c r="F8" s="86"/>
      <c r="G8" s="75" t="s">
        <v>391</v>
      </c>
    </row>
    <row r="9" spans="1:7" ht="150" customHeight="1">
      <c r="A9" s="41" t="s">
        <v>60</v>
      </c>
      <c r="B9" s="41" t="s">
        <v>390</v>
      </c>
      <c r="C9" s="44" t="s">
        <v>61</v>
      </c>
      <c r="D9" s="48" t="s">
        <v>62</v>
      </c>
      <c r="E9" s="44" t="s">
        <v>63</v>
      </c>
      <c r="F9" s="91"/>
      <c r="G9" s="75" t="s">
        <v>391</v>
      </c>
    </row>
    <row r="10" spans="1:7" ht="150" customHeight="1">
      <c r="A10" s="41" t="s">
        <v>64</v>
      </c>
      <c r="B10" s="41" t="s">
        <v>390</v>
      </c>
      <c r="C10" s="44" t="s">
        <v>65</v>
      </c>
      <c r="D10" s="49" t="s">
        <v>66</v>
      </c>
      <c r="E10" s="44" t="s">
        <v>67</v>
      </c>
      <c r="F10" s="91"/>
      <c r="G10" s="75" t="s">
        <v>391</v>
      </c>
    </row>
    <row r="11" spans="1:7" ht="226.8">
      <c r="A11" s="41" t="s">
        <v>68</v>
      </c>
      <c r="B11" s="41" t="s">
        <v>390</v>
      </c>
      <c r="C11" s="44" t="s">
        <v>69</v>
      </c>
      <c r="D11" s="50" t="s">
        <v>70</v>
      </c>
      <c r="E11" s="44" t="s">
        <v>67</v>
      </c>
      <c r="F11" s="92"/>
      <c r="G11" s="75" t="s">
        <v>391</v>
      </c>
    </row>
    <row r="12" spans="1:7" ht="150" customHeight="1">
      <c r="A12" s="41" t="s">
        <v>71</v>
      </c>
      <c r="B12" s="41" t="s">
        <v>390</v>
      </c>
      <c r="C12" s="44" t="s">
        <v>72</v>
      </c>
      <c r="D12" s="49" t="s">
        <v>73</v>
      </c>
      <c r="E12" s="44" t="s">
        <v>67</v>
      </c>
      <c r="F12" s="87"/>
      <c r="G12" s="75" t="s">
        <v>391</v>
      </c>
    </row>
    <row r="13" spans="1:7" ht="150" customHeight="1">
      <c r="A13" s="41" t="s">
        <v>74</v>
      </c>
      <c r="B13" s="41" t="s">
        <v>390</v>
      </c>
      <c r="C13" s="44" t="s">
        <v>75</v>
      </c>
      <c r="D13" s="50" t="s">
        <v>76</v>
      </c>
      <c r="E13" s="44" t="s">
        <v>67</v>
      </c>
      <c r="F13" s="87"/>
      <c r="G13" s="75" t="s">
        <v>391</v>
      </c>
    </row>
    <row r="14" spans="1:7" ht="307.8">
      <c r="A14" s="41" t="s">
        <v>77</v>
      </c>
      <c r="B14" s="41" t="s">
        <v>390</v>
      </c>
      <c r="C14" s="44" t="s">
        <v>78</v>
      </c>
      <c r="D14" s="50" t="s">
        <v>79</v>
      </c>
      <c r="E14" s="44" t="s">
        <v>67</v>
      </c>
      <c r="F14" s="88"/>
      <c r="G14" s="75" t="s">
        <v>391</v>
      </c>
    </row>
    <row r="15" spans="1:7" ht="150" customHeight="1">
      <c r="A15" s="41" t="s">
        <v>80</v>
      </c>
      <c r="B15" s="41" t="s">
        <v>390</v>
      </c>
      <c r="C15" s="44" t="s">
        <v>81</v>
      </c>
      <c r="D15" s="50" t="s">
        <v>82</v>
      </c>
      <c r="E15" s="54" t="s">
        <v>83</v>
      </c>
      <c r="F15" s="88"/>
      <c r="G15" s="75" t="s">
        <v>391</v>
      </c>
    </row>
    <row r="16" spans="1:7" ht="150" customHeight="1">
      <c r="A16" s="41" t="s">
        <v>84</v>
      </c>
      <c r="B16" s="41" t="s">
        <v>390</v>
      </c>
      <c r="C16" s="44" t="s">
        <v>85</v>
      </c>
      <c r="D16" s="50" t="s">
        <v>86</v>
      </c>
      <c r="E16" s="54" t="s">
        <v>83</v>
      </c>
      <c r="F16" s="88"/>
      <c r="G16" s="75" t="s">
        <v>391</v>
      </c>
    </row>
    <row r="17" spans="1:7" ht="150" customHeight="1">
      <c r="A17" s="41" t="s">
        <v>87</v>
      </c>
      <c r="B17" s="41" t="s">
        <v>390</v>
      </c>
      <c r="C17" s="44" t="s">
        <v>88</v>
      </c>
      <c r="D17" s="49" t="s">
        <v>89</v>
      </c>
      <c r="E17" s="54" t="s">
        <v>83</v>
      </c>
      <c r="F17" s="87"/>
      <c r="G17" s="75" t="s">
        <v>391</v>
      </c>
    </row>
    <row r="18" spans="1:7" ht="150" customHeight="1">
      <c r="A18" s="41" t="s">
        <v>90</v>
      </c>
      <c r="B18" s="41" t="s">
        <v>390</v>
      </c>
      <c r="C18" s="44" t="s">
        <v>91</v>
      </c>
      <c r="D18" s="50" t="s">
        <v>86</v>
      </c>
      <c r="E18" s="54" t="s">
        <v>83</v>
      </c>
      <c r="F18" s="87"/>
      <c r="G18" s="75" t="s">
        <v>391</v>
      </c>
    </row>
    <row r="19" spans="1:7" ht="150" customHeight="1">
      <c r="A19" s="41" t="s">
        <v>92</v>
      </c>
      <c r="B19" s="41" t="s">
        <v>390</v>
      </c>
      <c r="C19" s="44" t="s">
        <v>93</v>
      </c>
      <c r="D19" s="50" t="s">
        <v>94</v>
      </c>
      <c r="E19" s="54" t="s">
        <v>83</v>
      </c>
      <c r="F19" s="92"/>
      <c r="G19" s="75" t="s">
        <v>391</v>
      </c>
    </row>
    <row r="20" spans="1:7" ht="150" customHeight="1">
      <c r="A20" s="41" t="s">
        <v>95</v>
      </c>
      <c r="B20" s="41" t="s">
        <v>390</v>
      </c>
      <c r="C20" s="44" t="s">
        <v>96</v>
      </c>
      <c r="D20" s="49" t="s">
        <v>97</v>
      </c>
      <c r="E20" s="44" t="s">
        <v>98</v>
      </c>
      <c r="F20" s="91"/>
      <c r="G20" s="75" t="s">
        <v>391</v>
      </c>
    </row>
    <row r="21" spans="1:7" ht="150" customHeight="1">
      <c r="A21" s="41" t="s">
        <v>99</v>
      </c>
      <c r="B21" s="41" t="s">
        <v>390</v>
      </c>
      <c r="C21" s="44" t="s">
        <v>100</v>
      </c>
      <c r="D21" s="49" t="s">
        <v>101</v>
      </c>
      <c r="E21" s="44" t="s">
        <v>98</v>
      </c>
      <c r="F21" s="87"/>
      <c r="G21" s="75" t="s">
        <v>391</v>
      </c>
    </row>
    <row r="22" spans="1:7" ht="150" customHeight="1">
      <c r="A22" s="41" t="s">
        <v>102</v>
      </c>
      <c r="B22" s="41" t="s">
        <v>390</v>
      </c>
      <c r="C22" s="44" t="s">
        <v>103</v>
      </c>
      <c r="D22" s="55" t="s">
        <v>104</v>
      </c>
      <c r="E22" s="44" t="s">
        <v>105</v>
      </c>
      <c r="F22" s="87"/>
      <c r="G22" s="75" t="s">
        <v>391</v>
      </c>
    </row>
    <row r="23" spans="1:7" ht="150" customHeight="1">
      <c r="A23" s="41" t="s">
        <v>106</v>
      </c>
      <c r="B23" s="41" t="s">
        <v>390</v>
      </c>
      <c r="C23" s="44" t="s">
        <v>107</v>
      </c>
      <c r="D23" s="49" t="s">
        <v>108</v>
      </c>
      <c r="E23" s="44" t="s">
        <v>105</v>
      </c>
      <c r="F23" s="87"/>
      <c r="G23" s="75" t="s">
        <v>391</v>
      </c>
    </row>
    <row r="24" spans="1:7" ht="150" customHeight="1">
      <c r="A24" s="41" t="s">
        <v>109</v>
      </c>
      <c r="B24" s="41" t="s">
        <v>390</v>
      </c>
      <c r="C24" s="44" t="s">
        <v>110</v>
      </c>
      <c r="D24" s="49" t="s">
        <v>111</v>
      </c>
      <c r="E24" s="44" t="s">
        <v>105</v>
      </c>
      <c r="F24" s="87"/>
      <c r="G24" s="75" t="s">
        <v>391</v>
      </c>
    </row>
    <row r="25" spans="1:7" ht="150" customHeight="1">
      <c r="A25" s="41" t="s">
        <v>112</v>
      </c>
      <c r="B25" s="41" t="s">
        <v>390</v>
      </c>
      <c r="C25" s="44" t="s">
        <v>113</v>
      </c>
      <c r="D25" s="49" t="s">
        <v>114</v>
      </c>
      <c r="E25" s="44" t="s">
        <v>115</v>
      </c>
      <c r="F25" s="87"/>
      <c r="G25" s="75" t="s">
        <v>391</v>
      </c>
    </row>
    <row r="26" spans="1:7" ht="150" customHeight="1">
      <c r="A26" s="41" t="s">
        <v>116</v>
      </c>
      <c r="B26" s="41" t="s">
        <v>390</v>
      </c>
      <c r="C26" s="44" t="s">
        <v>117</v>
      </c>
      <c r="D26" s="43" t="s">
        <v>118</v>
      </c>
      <c r="E26" s="44" t="s">
        <v>119</v>
      </c>
      <c r="F26" s="87"/>
      <c r="G26" s="75" t="s">
        <v>391</v>
      </c>
    </row>
    <row r="27" spans="1:7" ht="150" customHeight="1">
      <c r="A27" s="41" t="s">
        <v>120</v>
      </c>
      <c r="B27" s="41" t="s">
        <v>390</v>
      </c>
      <c r="C27" s="44" t="s">
        <v>121</v>
      </c>
      <c r="D27" s="49" t="s">
        <v>122</v>
      </c>
      <c r="E27" s="54" t="s">
        <v>123</v>
      </c>
      <c r="F27" s="91"/>
      <c r="G27" s="75" t="s">
        <v>391</v>
      </c>
    </row>
    <row r="28" spans="1:7" ht="150" customHeight="1">
      <c r="A28" s="41" t="s">
        <v>124</v>
      </c>
      <c r="B28" s="41" t="s">
        <v>390</v>
      </c>
      <c r="C28" s="44" t="s">
        <v>125</v>
      </c>
      <c r="D28" s="49" t="s">
        <v>126</v>
      </c>
      <c r="E28" s="54" t="s">
        <v>123</v>
      </c>
      <c r="F28" s="91"/>
      <c r="G28" s="75" t="s">
        <v>391</v>
      </c>
    </row>
    <row r="29" spans="1:7" ht="150" customHeight="1">
      <c r="A29" s="41" t="s">
        <v>127</v>
      </c>
      <c r="B29" s="41" t="s">
        <v>390</v>
      </c>
      <c r="C29" s="44" t="s">
        <v>128</v>
      </c>
      <c r="D29" s="56" t="s">
        <v>129</v>
      </c>
      <c r="E29" s="44" t="s">
        <v>130</v>
      </c>
      <c r="F29" s="87"/>
      <c r="G29" s="75" t="s">
        <v>391</v>
      </c>
    </row>
    <row r="30" spans="1:7" ht="150" customHeight="1">
      <c r="A30" s="41" t="s">
        <v>131</v>
      </c>
      <c r="B30" s="41" t="s">
        <v>390</v>
      </c>
      <c r="C30" s="44" t="s">
        <v>132</v>
      </c>
      <c r="D30" s="57" t="s">
        <v>129</v>
      </c>
      <c r="E30" s="44" t="s">
        <v>130</v>
      </c>
      <c r="F30" s="87"/>
      <c r="G30" s="75" t="s">
        <v>391</v>
      </c>
    </row>
    <row r="31" spans="1:7" ht="150" customHeight="1">
      <c r="A31" s="41" t="s">
        <v>133</v>
      </c>
      <c r="B31" s="41" t="s">
        <v>390</v>
      </c>
      <c r="C31" s="44" t="s">
        <v>134</v>
      </c>
      <c r="D31" s="57" t="s">
        <v>135</v>
      </c>
      <c r="E31" s="44" t="s">
        <v>130</v>
      </c>
      <c r="F31" s="87"/>
      <c r="G31" s="75" t="s">
        <v>391</v>
      </c>
    </row>
    <row r="32" spans="1:7" ht="150" customHeight="1">
      <c r="A32" s="41" t="s">
        <v>136</v>
      </c>
      <c r="B32" s="41" t="s">
        <v>390</v>
      </c>
      <c r="C32" s="54" t="s">
        <v>137</v>
      </c>
      <c r="D32" s="57" t="s">
        <v>138</v>
      </c>
      <c r="E32" s="44" t="s">
        <v>130</v>
      </c>
      <c r="F32" s="87"/>
      <c r="G32" s="75" t="s">
        <v>391</v>
      </c>
    </row>
    <row r="33" spans="1:7" ht="150" customHeight="1">
      <c r="A33" s="41" t="s">
        <v>139</v>
      </c>
      <c r="B33" s="41" t="s">
        <v>390</v>
      </c>
      <c r="C33" s="54" t="s">
        <v>140</v>
      </c>
      <c r="D33" s="57" t="s">
        <v>141</v>
      </c>
      <c r="E33" s="44" t="s">
        <v>130</v>
      </c>
      <c r="F33" s="87"/>
      <c r="G33" s="75" t="s">
        <v>391</v>
      </c>
    </row>
    <row r="34" spans="1:7" ht="150" customHeight="1">
      <c r="A34" s="41" t="s">
        <v>142</v>
      </c>
      <c r="B34" s="41" t="s">
        <v>390</v>
      </c>
      <c r="C34" s="54" t="s">
        <v>143</v>
      </c>
      <c r="D34" s="57" t="s">
        <v>144</v>
      </c>
      <c r="E34" s="44" t="s">
        <v>130</v>
      </c>
      <c r="F34" s="87"/>
      <c r="G34" s="75" t="s">
        <v>391</v>
      </c>
    </row>
    <row r="35" spans="1:7" ht="150" customHeight="1">
      <c r="A35" s="41" t="s">
        <v>145</v>
      </c>
      <c r="B35" s="41" t="s">
        <v>390</v>
      </c>
      <c r="C35" s="44" t="s">
        <v>146</v>
      </c>
      <c r="D35" s="49" t="s">
        <v>147</v>
      </c>
      <c r="E35" s="43" t="s">
        <v>148</v>
      </c>
      <c r="F35" s="91"/>
      <c r="G35" s="75" t="s">
        <v>391</v>
      </c>
    </row>
    <row r="36" spans="1:7" ht="150" customHeight="1">
      <c r="A36" s="41" t="s">
        <v>149</v>
      </c>
      <c r="B36" s="41" t="s">
        <v>390</v>
      </c>
      <c r="C36" s="44" t="s">
        <v>150</v>
      </c>
      <c r="D36" s="49" t="s">
        <v>151</v>
      </c>
      <c r="E36" s="43" t="s">
        <v>148</v>
      </c>
      <c r="F36" s="91"/>
      <c r="G36" s="75" t="s">
        <v>391</v>
      </c>
    </row>
    <row r="37" spans="1:7" ht="150" customHeight="1">
      <c r="A37" s="41" t="s">
        <v>152</v>
      </c>
      <c r="B37" s="41" t="s">
        <v>390</v>
      </c>
      <c r="C37" s="44" t="s">
        <v>153</v>
      </c>
      <c r="D37" s="50" t="s">
        <v>154</v>
      </c>
      <c r="E37" s="44" t="s">
        <v>155</v>
      </c>
      <c r="F37" s="87"/>
      <c r="G37" s="75" t="s">
        <v>391</v>
      </c>
    </row>
    <row r="38" spans="1:7" ht="150" customHeight="1">
      <c r="A38" s="41" t="s">
        <v>156</v>
      </c>
      <c r="B38" s="41" t="s">
        <v>390</v>
      </c>
      <c r="C38" s="44" t="s">
        <v>157</v>
      </c>
      <c r="D38" s="50" t="s">
        <v>158</v>
      </c>
      <c r="E38" s="44" t="s">
        <v>155</v>
      </c>
      <c r="F38" s="87"/>
      <c r="G38" s="75" t="s">
        <v>391</v>
      </c>
    </row>
    <row r="39" spans="1:7" ht="150" customHeight="1">
      <c r="A39" s="41" t="s">
        <v>159</v>
      </c>
      <c r="B39" s="41" t="s">
        <v>390</v>
      </c>
      <c r="C39" s="44" t="s">
        <v>160</v>
      </c>
      <c r="D39" s="50" t="s">
        <v>161</v>
      </c>
      <c r="E39" s="44" t="s">
        <v>155</v>
      </c>
      <c r="F39" s="87"/>
      <c r="G39" s="75" t="s">
        <v>391</v>
      </c>
    </row>
    <row r="40" spans="1:7" ht="150" customHeight="1">
      <c r="A40" s="41" t="s">
        <v>162</v>
      </c>
      <c r="B40" s="41" t="s">
        <v>390</v>
      </c>
      <c r="C40" s="44" t="s">
        <v>163</v>
      </c>
      <c r="D40" s="50" t="s">
        <v>164</v>
      </c>
      <c r="E40" s="44" t="s">
        <v>155</v>
      </c>
      <c r="F40" s="87"/>
      <c r="G40" s="75" t="s">
        <v>391</v>
      </c>
    </row>
    <row r="41" spans="1:7" ht="150" customHeight="1">
      <c r="A41" s="41" t="s">
        <v>165</v>
      </c>
      <c r="B41" s="41" t="s">
        <v>390</v>
      </c>
      <c r="C41" s="44" t="s">
        <v>166</v>
      </c>
      <c r="D41" s="50" t="s">
        <v>167</v>
      </c>
      <c r="E41" s="44" t="s">
        <v>155</v>
      </c>
      <c r="F41" s="87"/>
      <c r="G41" s="75" t="s">
        <v>391</v>
      </c>
    </row>
    <row r="42" spans="1:7" s="32" customFormat="1" ht="150" customHeight="1">
      <c r="A42" s="40" t="s">
        <v>169</v>
      </c>
      <c r="B42" s="41" t="s">
        <v>390</v>
      </c>
      <c r="C42" s="44" t="s">
        <v>170</v>
      </c>
      <c r="D42" s="64" t="s">
        <v>171</v>
      </c>
      <c r="E42" s="44" t="s">
        <v>172</v>
      </c>
      <c r="F42" s="90"/>
      <c r="G42" s="75" t="s">
        <v>392</v>
      </c>
    </row>
    <row r="43" spans="1:7" s="32" customFormat="1" ht="150" customHeight="1">
      <c r="A43" s="40" t="s">
        <v>173</v>
      </c>
      <c r="B43" s="41" t="s">
        <v>390</v>
      </c>
      <c r="C43" s="44" t="s">
        <v>174</v>
      </c>
      <c r="D43" s="64" t="s">
        <v>175</v>
      </c>
      <c r="E43" s="44" t="s">
        <v>176</v>
      </c>
      <c r="F43" s="90"/>
      <c r="G43" s="75" t="s">
        <v>392</v>
      </c>
    </row>
    <row r="44" spans="1:7" s="32" customFormat="1" ht="150" customHeight="1">
      <c r="A44" s="40" t="s">
        <v>177</v>
      </c>
      <c r="B44" s="41" t="s">
        <v>390</v>
      </c>
      <c r="C44" s="44" t="s">
        <v>178</v>
      </c>
      <c r="D44" s="65" t="s">
        <v>179</v>
      </c>
      <c r="E44" s="44" t="s">
        <v>180</v>
      </c>
      <c r="F44" s="90"/>
      <c r="G44" s="75" t="s">
        <v>392</v>
      </c>
    </row>
    <row r="45" spans="1:7" s="32" customFormat="1" ht="202.8" customHeight="1">
      <c r="A45" s="40" t="s">
        <v>181</v>
      </c>
      <c r="B45" s="41" t="s">
        <v>390</v>
      </c>
      <c r="C45" s="44" t="s">
        <v>182</v>
      </c>
      <c r="D45" s="64" t="s">
        <v>183</v>
      </c>
      <c r="E45" s="44" t="s">
        <v>184</v>
      </c>
      <c r="F45" s="90"/>
      <c r="G45" s="75" t="s">
        <v>392</v>
      </c>
    </row>
    <row r="46" spans="1:7" s="32" customFormat="1" ht="150" customHeight="1">
      <c r="A46" s="40" t="s">
        <v>185</v>
      </c>
      <c r="B46" s="41" t="s">
        <v>390</v>
      </c>
      <c r="C46" s="54" t="s">
        <v>186</v>
      </c>
      <c r="D46" s="50" t="s">
        <v>187</v>
      </c>
      <c r="E46" s="54" t="s">
        <v>188</v>
      </c>
      <c r="F46" s="64"/>
      <c r="G46" s="75" t="s">
        <v>392</v>
      </c>
    </row>
    <row r="47" spans="1:7" s="32" customFormat="1" ht="150" customHeight="1">
      <c r="A47" s="40" t="s">
        <v>189</v>
      </c>
      <c r="B47" s="41" t="s">
        <v>390</v>
      </c>
      <c r="C47" s="54" t="s">
        <v>190</v>
      </c>
      <c r="D47" s="50" t="s">
        <v>191</v>
      </c>
      <c r="E47" s="54" t="s">
        <v>188</v>
      </c>
      <c r="F47" s="93"/>
      <c r="G47" s="75" t="s">
        <v>392</v>
      </c>
    </row>
    <row r="48" spans="1:7" s="32" customFormat="1" ht="150" customHeight="1">
      <c r="A48" s="40" t="s">
        <v>192</v>
      </c>
      <c r="B48" s="41" t="s">
        <v>390</v>
      </c>
      <c r="C48" s="54" t="s">
        <v>193</v>
      </c>
      <c r="D48" s="50" t="s">
        <v>194</v>
      </c>
      <c r="E48" s="54" t="s">
        <v>188</v>
      </c>
      <c r="F48" s="64"/>
      <c r="G48" s="75" t="s">
        <v>392</v>
      </c>
    </row>
    <row r="49" spans="1:7" s="32" customFormat="1" ht="150" customHeight="1">
      <c r="A49" s="40" t="s">
        <v>195</v>
      </c>
      <c r="B49" s="41" t="s">
        <v>390</v>
      </c>
      <c r="C49" s="54" t="s">
        <v>196</v>
      </c>
      <c r="D49" s="50" t="s">
        <v>197</v>
      </c>
      <c r="E49" s="54" t="s">
        <v>188</v>
      </c>
      <c r="F49" s="64"/>
      <c r="G49" s="75" t="s">
        <v>392</v>
      </c>
    </row>
    <row r="50" spans="1:7" s="32" customFormat="1" ht="150" customHeight="1">
      <c r="A50" s="40" t="s">
        <v>198</v>
      </c>
      <c r="B50" s="41" t="s">
        <v>390</v>
      </c>
      <c r="C50" s="54" t="s">
        <v>199</v>
      </c>
      <c r="D50" s="50" t="s">
        <v>200</v>
      </c>
      <c r="E50" s="54" t="s">
        <v>188</v>
      </c>
      <c r="F50" s="64"/>
      <c r="G50" s="75" t="s">
        <v>392</v>
      </c>
    </row>
    <row r="51" spans="1:7" s="32" customFormat="1" ht="150" customHeight="1">
      <c r="A51" s="40" t="s">
        <v>201</v>
      </c>
      <c r="B51" s="41" t="s">
        <v>390</v>
      </c>
      <c r="C51" s="54" t="s">
        <v>202</v>
      </c>
      <c r="D51" s="50" t="s">
        <v>203</v>
      </c>
      <c r="E51" s="54" t="s">
        <v>188</v>
      </c>
      <c r="F51" s="64"/>
      <c r="G51" s="75" t="s">
        <v>392</v>
      </c>
    </row>
    <row r="52" spans="1:7" s="32" customFormat="1" ht="150" customHeight="1">
      <c r="A52" s="40" t="s">
        <v>204</v>
      </c>
      <c r="B52" s="41" t="s">
        <v>390</v>
      </c>
      <c r="C52" s="54" t="s">
        <v>205</v>
      </c>
      <c r="D52" s="50" t="s">
        <v>206</v>
      </c>
      <c r="E52" s="54" t="s">
        <v>188</v>
      </c>
      <c r="F52" s="64"/>
      <c r="G52" s="75" t="s">
        <v>392</v>
      </c>
    </row>
    <row r="53" spans="1:7" s="32" customFormat="1" ht="150" customHeight="1">
      <c r="A53" s="40" t="s">
        <v>207</v>
      </c>
      <c r="B53" s="41" t="s">
        <v>390</v>
      </c>
      <c r="C53" s="54" t="s">
        <v>208</v>
      </c>
      <c r="D53" s="50" t="s">
        <v>209</v>
      </c>
      <c r="E53" s="54" t="s">
        <v>188</v>
      </c>
      <c r="F53" s="64"/>
      <c r="G53" s="75" t="s">
        <v>392</v>
      </c>
    </row>
    <row r="54" spans="1:7" s="32" customFormat="1" ht="150" customHeight="1">
      <c r="A54" s="40" t="s">
        <v>210</v>
      </c>
      <c r="B54" s="41" t="s">
        <v>390</v>
      </c>
      <c r="C54" s="50" t="s">
        <v>211</v>
      </c>
      <c r="D54" s="64" t="s">
        <v>212</v>
      </c>
      <c r="E54" s="44" t="s">
        <v>213</v>
      </c>
      <c r="F54" s="64"/>
      <c r="G54" s="75" t="s">
        <v>392</v>
      </c>
    </row>
    <row r="55" spans="1:7" s="32" customFormat="1" ht="150" customHeight="1">
      <c r="A55" s="40" t="s">
        <v>214</v>
      </c>
      <c r="B55" s="41" t="s">
        <v>390</v>
      </c>
      <c r="C55" s="44" t="s">
        <v>215</v>
      </c>
      <c r="D55" s="64" t="s">
        <v>216</v>
      </c>
      <c r="E55" s="44" t="s">
        <v>213</v>
      </c>
      <c r="F55" s="64"/>
      <c r="G55" s="75" t="s">
        <v>392</v>
      </c>
    </row>
    <row r="56" spans="1:7" s="32" customFormat="1" ht="150" customHeight="1">
      <c r="A56" s="40" t="s">
        <v>217</v>
      </c>
      <c r="B56" s="41" t="s">
        <v>390</v>
      </c>
      <c r="C56" s="44" t="s">
        <v>218</v>
      </c>
      <c r="D56" s="64" t="s">
        <v>219</v>
      </c>
      <c r="E56" s="44" t="s">
        <v>213</v>
      </c>
      <c r="F56" s="64"/>
      <c r="G56" s="75" t="s">
        <v>392</v>
      </c>
    </row>
    <row r="57" spans="1:7" s="32" customFormat="1" ht="150" customHeight="1">
      <c r="A57" s="40" t="s">
        <v>220</v>
      </c>
      <c r="B57" s="41" t="s">
        <v>390</v>
      </c>
      <c r="C57" s="44" t="s">
        <v>221</v>
      </c>
      <c r="D57" s="55" t="s">
        <v>222</v>
      </c>
      <c r="E57" s="44" t="s">
        <v>223</v>
      </c>
      <c r="F57" s="64"/>
      <c r="G57" s="75" t="s">
        <v>392</v>
      </c>
    </row>
    <row r="58" spans="1:7" s="32" customFormat="1" ht="150" customHeight="1">
      <c r="A58" s="40" t="s">
        <v>224</v>
      </c>
      <c r="B58" s="41" t="s">
        <v>390</v>
      </c>
      <c r="C58" s="44" t="s">
        <v>225</v>
      </c>
      <c r="D58" s="50" t="s">
        <v>226</v>
      </c>
      <c r="E58" s="44" t="s">
        <v>223</v>
      </c>
      <c r="F58" s="64"/>
      <c r="G58" s="75" t="s">
        <v>392</v>
      </c>
    </row>
    <row r="59" spans="1:7" s="32" customFormat="1" ht="150" customHeight="1">
      <c r="A59" s="40" t="s">
        <v>227</v>
      </c>
      <c r="B59" s="41" t="s">
        <v>390</v>
      </c>
      <c r="C59" s="44" t="s">
        <v>228</v>
      </c>
      <c r="D59" s="50" t="s">
        <v>229</v>
      </c>
      <c r="E59" s="44" t="s">
        <v>230</v>
      </c>
      <c r="F59" s="64"/>
      <c r="G59" s="75" t="s">
        <v>392</v>
      </c>
    </row>
    <row r="60" spans="1:7" s="32" customFormat="1" ht="150" customHeight="1">
      <c r="A60" s="40" t="s">
        <v>231</v>
      </c>
      <c r="B60" s="41" t="s">
        <v>390</v>
      </c>
      <c r="C60" s="44" t="s">
        <v>232</v>
      </c>
      <c r="D60" s="49" t="s">
        <v>233</v>
      </c>
      <c r="E60" s="44" t="s">
        <v>230</v>
      </c>
      <c r="F60" s="64"/>
      <c r="G60" s="75" t="s">
        <v>395</v>
      </c>
    </row>
    <row r="61" spans="1:7" s="32" customFormat="1" ht="150" customHeight="1">
      <c r="A61" s="40" t="s">
        <v>234</v>
      </c>
      <c r="B61" s="41" t="s">
        <v>390</v>
      </c>
      <c r="C61" s="44" t="s">
        <v>235</v>
      </c>
      <c r="D61" s="50" t="s">
        <v>236</v>
      </c>
      <c r="E61" s="44" t="s">
        <v>230</v>
      </c>
      <c r="F61" s="94"/>
      <c r="G61" s="75" t="s">
        <v>392</v>
      </c>
    </row>
    <row r="62" spans="1:7" s="32" customFormat="1" ht="150" customHeight="1">
      <c r="A62" s="40" t="s">
        <v>237</v>
      </c>
      <c r="B62" s="41" t="s">
        <v>390</v>
      </c>
      <c r="C62" s="44" t="s">
        <v>238</v>
      </c>
      <c r="D62" s="50" t="s">
        <v>239</v>
      </c>
      <c r="E62" s="44" t="s">
        <v>230</v>
      </c>
      <c r="F62" s="94"/>
      <c r="G62" s="75" t="s">
        <v>392</v>
      </c>
    </row>
    <row r="63" spans="1:7" s="32" customFormat="1" ht="150" customHeight="1">
      <c r="A63" s="40" t="s">
        <v>240</v>
      </c>
      <c r="B63" s="41" t="s">
        <v>390</v>
      </c>
      <c r="C63" s="44" t="s">
        <v>241</v>
      </c>
      <c r="D63" s="50" t="s">
        <v>242</v>
      </c>
      <c r="E63" s="44" t="s">
        <v>243</v>
      </c>
      <c r="F63" s="64"/>
      <c r="G63" s="75" t="s">
        <v>392</v>
      </c>
    </row>
    <row r="64" spans="1:7" s="32" customFormat="1" ht="150" customHeight="1">
      <c r="A64" s="40" t="s">
        <v>244</v>
      </c>
      <c r="B64" s="41" t="s">
        <v>390</v>
      </c>
      <c r="C64" s="44" t="s">
        <v>245</v>
      </c>
      <c r="D64" s="44" t="s">
        <v>246</v>
      </c>
      <c r="E64" s="44" t="s">
        <v>247</v>
      </c>
      <c r="F64" s="64"/>
      <c r="G64" s="75" t="s">
        <v>392</v>
      </c>
    </row>
    <row r="65" spans="1:7" s="32" customFormat="1" ht="150" customHeight="1">
      <c r="A65" s="40" t="s">
        <v>248</v>
      </c>
      <c r="B65" s="41" t="s">
        <v>390</v>
      </c>
      <c r="C65" s="44" t="s">
        <v>249</v>
      </c>
      <c r="D65" s="50" t="s">
        <v>250</v>
      </c>
      <c r="E65" s="44" t="s">
        <v>247</v>
      </c>
      <c r="F65" s="64"/>
      <c r="G65" s="75" t="s">
        <v>392</v>
      </c>
    </row>
    <row r="66" spans="1:7" s="32" customFormat="1" ht="150" customHeight="1">
      <c r="A66" s="40" t="s">
        <v>251</v>
      </c>
      <c r="B66" s="41" t="s">
        <v>390</v>
      </c>
      <c r="C66" s="44" t="s">
        <v>252</v>
      </c>
      <c r="D66" s="50" t="s">
        <v>253</v>
      </c>
      <c r="E66" s="44" t="s">
        <v>247</v>
      </c>
      <c r="F66" s="64"/>
      <c r="G66" s="75" t="s">
        <v>392</v>
      </c>
    </row>
    <row r="67" spans="1:7" s="32" customFormat="1" ht="283.2" customHeight="1">
      <c r="A67" s="40" t="s">
        <v>254</v>
      </c>
      <c r="B67" s="41" t="s">
        <v>390</v>
      </c>
      <c r="C67" s="44" t="s">
        <v>255</v>
      </c>
      <c r="D67" s="54" t="s">
        <v>256</v>
      </c>
      <c r="E67" s="54" t="s">
        <v>247</v>
      </c>
      <c r="F67"/>
      <c r="G67" s="75" t="s">
        <v>392</v>
      </c>
    </row>
    <row r="68" spans="1:7" s="32" customFormat="1" ht="150" customHeight="1">
      <c r="A68" s="40" t="s">
        <v>257</v>
      </c>
      <c r="B68" s="41" t="s">
        <v>390</v>
      </c>
      <c r="C68" s="44" t="s">
        <v>258</v>
      </c>
      <c r="D68" s="50" t="s">
        <v>259</v>
      </c>
      <c r="E68" s="44" t="s">
        <v>260</v>
      </c>
      <c r="F68" s="68"/>
      <c r="G68" s="75" t="s">
        <v>392</v>
      </c>
    </row>
    <row r="69" spans="1:7" s="32" customFormat="1" ht="150" customHeight="1">
      <c r="A69" s="40" t="s">
        <v>261</v>
      </c>
      <c r="B69" s="41" t="s">
        <v>390</v>
      </c>
      <c r="C69" s="44" t="s">
        <v>262</v>
      </c>
      <c r="D69" s="50" t="s">
        <v>263</v>
      </c>
      <c r="E69" s="44" t="s">
        <v>260</v>
      </c>
      <c r="F69" s="68"/>
      <c r="G69" s="75" t="s">
        <v>392</v>
      </c>
    </row>
    <row r="70" spans="1:7" s="32" customFormat="1" ht="150" customHeight="1">
      <c r="A70" s="40" t="s">
        <v>264</v>
      </c>
      <c r="B70" s="41" t="s">
        <v>390</v>
      </c>
      <c r="C70" s="44" t="s">
        <v>265</v>
      </c>
      <c r="D70" s="50" t="s">
        <v>266</v>
      </c>
      <c r="E70" s="44" t="s">
        <v>260</v>
      </c>
      <c r="F70" s="68"/>
      <c r="G70" s="75" t="s">
        <v>392</v>
      </c>
    </row>
    <row r="71" spans="1:7" s="32" customFormat="1" ht="150" customHeight="1">
      <c r="A71" s="40" t="s">
        <v>267</v>
      </c>
      <c r="B71" s="41" t="s">
        <v>390</v>
      </c>
      <c r="C71" s="44" t="s">
        <v>268</v>
      </c>
      <c r="D71" s="56" t="s">
        <v>269</v>
      </c>
      <c r="E71" s="44" t="s">
        <v>260</v>
      </c>
      <c r="F71" s="68"/>
      <c r="G71" s="75" t="s">
        <v>392</v>
      </c>
    </row>
    <row r="72" spans="1:7" s="32" customFormat="1" ht="150" customHeight="1">
      <c r="A72" s="40" t="s">
        <v>270</v>
      </c>
      <c r="B72" s="41" t="s">
        <v>390</v>
      </c>
      <c r="C72" s="44" t="s">
        <v>271</v>
      </c>
      <c r="D72" s="50" t="s">
        <v>272</v>
      </c>
      <c r="E72" s="44" t="s">
        <v>260</v>
      </c>
      <c r="F72" s="68"/>
      <c r="G72" s="75" t="s">
        <v>392</v>
      </c>
    </row>
    <row r="73" spans="1:7" s="32" customFormat="1" ht="150" customHeight="1">
      <c r="A73" s="40" t="s">
        <v>273</v>
      </c>
      <c r="B73" s="41" t="s">
        <v>390</v>
      </c>
      <c r="C73" s="44" t="s">
        <v>274</v>
      </c>
      <c r="D73" s="50" t="s">
        <v>275</v>
      </c>
      <c r="E73" s="44" t="s">
        <v>260</v>
      </c>
      <c r="F73" s="68"/>
      <c r="G73" s="75" t="s">
        <v>392</v>
      </c>
    </row>
    <row r="74" spans="1:7" s="32" customFormat="1" ht="150" customHeight="1">
      <c r="A74" s="40" t="s">
        <v>276</v>
      </c>
      <c r="B74" s="41" t="s">
        <v>390</v>
      </c>
      <c r="C74" s="44" t="s">
        <v>277</v>
      </c>
      <c r="D74" s="50" t="s">
        <v>278</v>
      </c>
      <c r="E74" s="44" t="s">
        <v>98</v>
      </c>
      <c r="F74" s="64"/>
      <c r="G74" s="75" t="s">
        <v>392</v>
      </c>
    </row>
    <row r="75" spans="1:7" s="32" customFormat="1" ht="150" customHeight="1">
      <c r="A75" s="40" t="s">
        <v>279</v>
      </c>
      <c r="B75" s="41" t="s">
        <v>390</v>
      </c>
      <c r="C75" s="44" t="s">
        <v>280</v>
      </c>
      <c r="D75" s="50" t="s">
        <v>281</v>
      </c>
      <c r="E75" s="44" t="s">
        <v>98</v>
      </c>
      <c r="F75" s="64"/>
      <c r="G75" s="75" t="s">
        <v>392</v>
      </c>
    </row>
    <row r="76" spans="1:7" s="32" customFormat="1" ht="150" customHeight="1">
      <c r="A76" s="40" t="s">
        <v>282</v>
      </c>
      <c r="B76" s="41" t="s">
        <v>390</v>
      </c>
      <c r="C76" s="44" t="s">
        <v>283</v>
      </c>
      <c r="D76" s="50" t="s">
        <v>284</v>
      </c>
      <c r="E76" s="44" t="s">
        <v>285</v>
      </c>
      <c r="F76" s="64"/>
      <c r="G76" s="75" t="s">
        <v>392</v>
      </c>
    </row>
    <row r="77" spans="1:7" s="32" customFormat="1" ht="150" customHeight="1">
      <c r="A77" s="40" t="s">
        <v>286</v>
      </c>
      <c r="B77" s="41" t="s">
        <v>390</v>
      </c>
      <c r="C77" s="44" t="s">
        <v>287</v>
      </c>
      <c r="D77" s="64" t="s">
        <v>288</v>
      </c>
      <c r="E77" s="44" t="s">
        <v>285</v>
      </c>
      <c r="F77" s="64"/>
      <c r="G77" s="75" t="s">
        <v>392</v>
      </c>
    </row>
    <row r="78" spans="1:7" s="32" customFormat="1" ht="150" customHeight="1">
      <c r="A78" s="40" t="s">
        <v>289</v>
      </c>
      <c r="B78" s="41" t="s">
        <v>390</v>
      </c>
      <c r="C78" s="44" t="s">
        <v>290</v>
      </c>
      <c r="D78" s="50" t="s">
        <v>291</v>
      </c>
      <c r="E78" s="44" t="s">
        <v>292</v>
      </c>
      <c r="F78" s="95"/>
      <c r="G78" s="75" t="s">
        <v>392</v>
      </c>
    </row>
    <row r="79" spans="1:7" s="32" customFormat="1" ht="208.2" customHeight="1">
      <c r="A79" s="40" t="s">
        <v>293</v>
      </c>
      <c r="B79" s="41" t="s">
        <v>390</v>
      </c>
      <c r="C79" s="44" t="s">
        <v>294</v>
      </c>
      <c r="D79" s="70" t="s">
        <v>295</v>
      </c>
      <c r="E79" s="44" t="s">
        <v>292</v>
      </c>
      <c r="F79" s="64"/>
      <c r="G79" s="75" t="s">
        <v>458</v>
      </c>
    </row>
    <row r="80" spans="1:7" s="32" customFormat="1" ht="150" customHeight="1">
      <c r="A80" s="40" t="s">
        <v>296</v>
      </c>
      <c r="B80" s="41" t="s">
        <v>390</v>
      </c>
      <c r="C80" s="44" t="s">
        <v>297</v>
      </c>
      <c r="D80" s="71" t="s">
        <v>298</v>
      </c>
      <c r="E80" s="44" t="s">
        <v>155</v>
      </c>
      <c r="F80" s="96"/>
      <c r="G80" s="75" t="s">
        <v>392</v>
      </c>
    </row>
    <row r="81" spans="1:7" s="32" customFormat="1" ht="150" customHeight="1">
      <c r="A81" s="40" t="s">
        <v>299</v>
      </c>
      <c r="B81" s="41" t="s">
        <v>390</v>
      </c>
      <c r="C81" s="44" t="s">
        <v>300</v>
      </c>
      <c r="D81" s="73" t="s">
        <v>301</v>
      </c>
      <c r="E81" s="44" t="s">
        <v>155</v>
      </c>
      <c r="F81" s="96"/>
      <c r="G81" s="75" t="s">
        <v>392</v>
      </c>
    </row>
    <row r="82" spans="1:7" s="32" customFormat="1" ht="165" customHeight="1">
      <c r="A82" s="40" t="s">
        <v>302</v>
      </c>
      <c r="B82" s="41" t="s">
        <v>390</v>
      </c>
      <c r="C82" s="44" t="s">
        <v>303</v>
      </c>
      <c r="D82" s="50" t="s">
        <v>304</v>
      </c>
      <c r="E82" s="44" t="s">
        <v>305</v>
      </c>
      <c r="F82" s="64"/>
      <c r="G82" s="75" t="s">
        <v>392</v>
      </c>
    </row>
    <row r="83" spans="1:7" s="32" customFormat="1" ht="181.8" customHeight="1">
      <c r="A83" s="40" t="s">
        <v>306</v>
      </c>
      <c r="B83" s="41" t="s">
        <v>390</v>
      </c>
      <c r="C83" s="54" t="s">
        <v>307</v>
      </c>
      <c r="D83" s="50" t="s">
        <v>308</v>
      </c>
      <c r="E83" s="54" t="s">
        <v>130</v>
      </c>
      <c r="F83" s="64"/>
      <c r="G83" s="75" t="s">
        <v>392</v>
      </c>
    </row>
    <row r="84" spans="1:7" ht="150" customHeight="1">
      <c r="A84" s="41" t="s">
        <v>311</v>
      </c>
      <c r="B84" s="41" t="s">
        <v>390</v>
      </c>
      <c r="C84" s="42" t="s">
        <v>312</v>
      </c>
      <c r="D84" s="54" t="s">
        <v>313</v>
      </c>
      <c r="E84" s="44" t="s">
        <v>52</v>
      </c>
      <c r="F84" s="85"/>
      <c r="G84" s="75" t="s">
        <v>388</v>
      </c>
    </row>
    <row r="85" spans="1:7" ht="150" customHeight="1">
      <c r="A85" s="41" t="s">
        <v>314</v>
      </c>
      <c r="B85" s="41" t="s">
        <v>390</v>
      </c>
      <c r="C85" s="42" t="s">
        <v>315</v>
      </c>
      <c r="D85" s="49" t="s">
        <v>316</v>
      </c>
      <c r="E85" s="44" t="s">
        <v>52</v>
      </c>
      <c r="F85" s="55"/>
      <c r="G85" s="75" t="s">
        <v>388</v>
      </c>
    </row>
    <row r="86" spans="1:7" ht="150" customHeight="1">
      <c r="A86" s="41" t="s">
        <v>317</v>
      </c>
      <c r="B86" s="41" t="s">
        <v>390</v>
      </c>
      <c r="C86" s="44" t="s">
        <v>318</v>
      </c>
      <c r="D86" s="46" t="s">
        <v>59</v>
      </c>
      <c r="E86" s="45" t="s">
        <v>56</v>
      </c>
      <c r="F86" s="86"/>
      <c r="G86" s="75" t="s">
        <v>388</v>
      </c>
    </row>
    <row r="87" spans="1:7" ht="150" customHeight="1">
      <c r="A87" s="41" t="s">
        <v>319</v>
      </c>
      <c r="B87" s="41" t="s">
        <v>390</v>
      </c>
      <c r="C87" s="54" t="s">
        <v>320</v>
      </c>
      <c r="D87" s="49" t="s">
        <v>321</v>
      </c>
      <c r="E87" s="54" t="s">
        <v>188</v>
      </c>
      <c r="F87" s="55"/>
      <c r="G87" s="75" t="s">
        <v>388</v>
      </c>
    </row>
    <row r="88" spans="1:7" ht="154.80000000000001" customHeight="1">
      <c r="A88" s="41" t="s">
        <v>322</v>
      </c>
      <c r="B88" s="41" t="s">
        <v>390</v>
      </c>
      <c r="C88" s="44" t="s">
        <v>72</v>
      </c>
      <c r="D88" s="49" t="s">
        <v>73</v>
      </c>
      <c r="E88" s="44" t="s">
        <v>67</v>
      </c>
      <c r="F88" s="87"/>
      <c r="G88" s="75" t="s">
        <v>388</v>
      </c>
    </row>
    <row r="89" spans="1:7" ht="182.4" customHeight="1">
      <c r="A89" s="41" t="s">
        <v>323</v>
      </c>
      <c r="B89" s="41" t="s">
        <v>390</v>
      </c>
      <c r="C89" s="44" t="s">
        <v>75</v>
      </c>
      <c r="D89" s="50" t="s">
        <v>76</v>
      </c>
      <c r="E89" s="44" t="s">
        <v>67</v>
      </c>
      <c r="F89" s="87"/>
      <c r="G89" s="75" t="s">
        <v>388</v>
      </c>
    </row>
    <row r="90" spans="1:7" ht="213.6" customHeight="1">
      <c r="A90" s="41" t="s">
        <v>324</v>
      </c>
      <c r="B90" s="41" t="s">
        <v>390</v>
      </c>
      <c r="C90" s="44" t="s">
        <v>78</v>
      </c>
      <c r="D90" s="50" t="s">
        <v>79</v>
      </c>
      <c r="E90" s="44" t="s">
        <v>67</v>
      </c>
      <c r="F90" s="88"/>
      <c r="G90" s="75" t="s">
        <v>388</v>
      </c>
    </row>
    <row r="91" spans="1:7" ht="150" customHeight="1">
      <c r="A91" s="41" t="s">
        <v>325</v>
      </c>
      <c r="B91" s="41" t="s">
        <v>390</v>
      </c>
      <c r="C91" s="44" t="s">
        <v>160</v>
      </c>
      <c r="D91" s="49" t="s">
        <v>161</v>
      </c>
      <c r="E91" s="44" t="s">
        <v>155</v>
      </c>
      <c r="F91" s="89"/>
      <c r="G91" s="75" t="s">
        <v>388</v>
      </c>
    </row>
    <row r="92" spans="1:7" ht="150" customHeight="1">
      <c r="A92" s="41" t="s">
        <v>326</v>
      </c>
      <c r="B92" s="41" t="s">
        <v>390</v>
      </c>
      <c r="C92" s="44" t="s">
        <v>163</v>
      </c>
      <c r="D92" s="49" t="s">
        <v>164</v>
      </c>
      <c r="E92" s="44" t="s">
        <v>155</v>
      </c>
      <c r="F92" s="89"/>
      <c r="G92" s="75" t="s">
        <v>388</v>
      </c>
    </row>
    <row r="93" spans="1:7" ht="150" customHeight="1">
      <c r="A93" s="41" t="s">
        <v>327</v>
      </c>
      <c r="B93" s="41" t="s">
        <v>390</v>
      </c>
      <c r="C93" s="44" t="s">
        <v>328</v>
      </c>
      <c r="D93" s="49" t="s">
        <v>329</v>
      </c>
      <c r="E93" s="44" t="s">
        <v>155</v>
      </c>
      <c r="F93" s="85"/>
      <c r="G93" s="75" t="s">
        <v>388</v>
      </c>
    </row>
    <row r="94" spans="1:7" ht="150" customHeight="1">
      <c r="A94" s="41" t="s">
        <v>331</v>
      </c>
      <c r="B94" s="41" t="s">
        <v>390</v>
      </c>
      <c r="C94" s="42" t="s">
        <v>312</v>
      </c>
      <c r="D94" s="54" t="s">
        <v>313</v>
      </c>
      <c r="E94" s="44" t="s">
        <v>52</v>
      </c>
      <c r="F94" s="85"/>
      <c r="G94" s="75" t="s">
        <v>393</v>
      </c>
    </row>
    <row r="95" spans="1:7" ht="150" customHeight="1">
      <c r="A95" s="41" t="s">
        <v>332</v>
      </c>
      <c r="B95" s="41" t="s">
        <v>390</v>
      </c>
      <c r="C95" s="42" t="s">
        <v>315</v>
      </c>
      <c r="D95" s="49" t="s">
        <v>316</v>
      </c>
      <c r="E95" s="44" t="s">
        <v>52</v>
      </c>
      <c r="F95" s="85"/>
      <c r="G95" s="75" t="s">
        <v>393</v>
      </c>
    </row>
    <row r="96" spans="1:7" ht="150" customHeight="1">
      <c r="A96" s="41" t="s">
        <v>333</v>
      </c>
      <c r="B96" s="41" t="s">
        <v>390</v>
      </c>
      <c r="C96" s="44" t="s">
        <v>318</v>
      </c>
      <c r="D96" s="46" t="s">
        <v>59</v>
      </c>
      <c r="E96" s="45" t="s">
        <v>56</v>
      </c>
      <c r="F96" s="86"/>
      <c r="G96" s="75" t="s">
        <v>393</v>
      </c>
    </row>
    <row r="97" spans="1:7" ht="150" customHeight="1">
      <c r="A97" s="41" t="s">
        <v>334</v>
      </c>
      <c r="B97" s="41" t="s">
        <v>390</v>
      </c>
      <c r="C97" s="44" t="s">
        <v>335</v>
      </c>
      <c r="D97" s="50" t="s">
        <v>336</v>
      </c>
      <c r="E97" s="44" t="s">
        <v>337</v>
      </c>
      <c r="F97" s="85"/>
      <c r="G97" s="75" t="s">
        <v>393</v>
      </c>
    </row>
    <row r="98" spans="1:7" ht="150" customHeight="1">
      <c r="A98" s="41" t="s">
        <v>338</v>
      </c>
      <c r="B98" s="41" t="s">
        <v>390</v>
      </c>
      <c r="C98" s="44" t="s">
        <v>339</v>
      </c>
      <c r="D98" s="50" t="s">
        <v>340</v>
      </c>
      <c r="E98" s="44" t="s">
        <v>337</v>
      </c>
      <c r="F98" s="55"/>
      <c r="G98" s="75" t="s">
        <v>393</v>
      </c>
    </row>
    <row r="99" spans="1:7" ht="150" customHeight="1">
      <c r="A99" s="41" t="s">
        <v>341</v>
      </c>
      <c r="B99" s="41" t="s">
        <v>390</v>
      </c>
      <c r="C99" s="54" t="s">
        <v>342</v>
      </c>
      <c r="D99" s="49" t="s">
        <v>343</v>
      </c>
      <c r="E99" s="54" t="s">
        <v>188</v>
      </c>
      <c r="F99" s="55"/>
      <c r="G99" s="75" t="s">
        <v>393</v>
      </c>
    </row>
    <row r="100" spans="1:7" ht="150" customHeight="1">
      <c r="A100" s="41" t="s">
        <v>344</v>
      </c>
      <c r="B100" s="41" t="s">
        <v>390</v>
      </c>
      <c r="C100" s="54" t="s">
        <v>345</v>
      </c>
      <c r="D100" s="49" t="s">
        <v>346</v>
      </c>
      <c r="E100" s="54" t="s">
        <v>188</v>
      </c>
      <c r="F100" s="85"/>
      <c r="G100" s="75" t="s">
        <v>393</v>
      </c>
    </row>
    <row r="101" spans="1:7" ht="163.19999999999999" customHeight="1">
      <c r="A101" s="41" t="s">
        <v>347</v>
      </c>
      <c r="B101" s="41" t="s">
        <v>390</v>
      </c>
      <c r="C101" s="44" t="s">
        <v>72</v>
      </c>
      <c r="D101" s="49" t="s">
        <v>73</v>
      </c>
      <c r="E101" s="44" t="s">
        <v>67</v>
      </c>
      <c r="F101" s="87"/>
      <c r="G101" s="75" t="s">
        <v>402</v>
      </c>
    </row>
    <row r="102" spans="1:7" ht="183.6" customHeight="1">
      <c r="A102" s="41" t="s">
        <v>348</v>
      </c>
      <c r="B102" s="41" t="s">
        <v>390</v>
      </c>
      <c r="C102" s="44" t="s">
        <v>75</v>
      </c>
      <c r="D102" s="50" t="s">
        <v>76</v>
      </c>
      <c r="E102" s="44" t="s">
        <v>67</v>
      </c>
      <c r="F102" s="87"/>
      <c r="G102" s="75" t="s">
        <v>396</v>
      </c>
    </row>
    <row r="103" spans="1:7" ht="207.6" customHeight="1">
      <c r="A103" s="41" t="s">
        <v>349</v>
      </c>
      <c r="B103" s="41" t="s">
        <v>390</v>
      </c>
      <c r="C103" s="44" t="s">
        <v>78</v>
      </c>
      <c r="D103" s="50" t="s">
        <v>79</v>
      </c>
      <c r="E103" s="44" t="s">
        <v>67</v>
      </c>
      <c r="F103" s="88"/>
      <c r="G103" s="75" t="s">
        <v>393</v>
      </c>
    </row>
    <row r="104" spans="1:7" ht="150" customHeight="1">
      <c r="A104" s="41" t="s">
        <v>350</v>
      </c>
      <c r="B104" s="41" t="s">
        <v>390</v>
      </c>
      <c r="C104" s="44" t="s">
        <v>351</v>
      </c>
      <c r="D104" s="50" t="s">
        <v>352</v>
      </c>
      <c r="E104" s="54" t="s">
        <v>83</v>
      </c>
      <c r="F104" s="55"/>
      <c r="G104" s="75" t="s">
        <v>393</v>
      </c>
    </row>
    <row r="105" spans="1:7" ht="150" customHeight="1">
      <c r="A105" s="41" t="s">
        <v>353</v>
      </c>
      <c r="B105" s="41" t="s">
        <v>390</v>
      </c>
      <c r="C105" s="44" t="s">
        <v>354</v>
      </c>
      <c r="D105" s="50" t="s">
        <v>355</v>
      </c>
      <c r="E105" s="54" t="s">
        <v>83</v>
      </c>
      <c r="F105" s="85"/>
      <c r="G105" s="75" t="s">
        <v>393</v>
      </c>
    </row>
    <row r="106" spans="1:7" ht="150" customHeight="1">
      <c r="A106" s="41" t="s">
        <v>356</v>
      </c>
      <c r="B106" s="41" t="s">
        <v>390</v>
      </c>
      <c r="C106" s="44" t="s">
        <v>351</v>
      </c>
      <c r="D106" s="49" t="s">
        <v>357</v>
      </c>
      <c r="E106" s="44" t="s">
        <v>119</v>
      </c>
      <c r="F106" s="85"/>
      <c r="G106" s="75" t="s">
        <v>393</v>
      </c>
    </row>
    <row r="107" spans="1:7" ht="150" customHeight="1">
      <c r="A107" s="41" t="s">
        <v>358</v>
      </c>
      <c r="B107" s="41" t="s">
        <v>390</v>
      </c>
      <c r="C107" s="44" t="s">
        <v>359</v>
      </c>
      <c r="D107" s="49" t="s">
        <v>360</v>
      </c>
      <c r="E107" s="44" t="s">
        <v>130</v>
      </c>
      <c r="F107" s="85"/>
      <c r="G107" s="75" t="s">
        <v>393</v>
      </c>
    </row>
    <row r="108" spans="1:7" ht="150" customHeight="1">
      <c r="A108" s="41" t="s">
        <v>361</v>
      </c>
      <c r="B108" s="41" t="s">
        <v>390</v>
      </c>
      <c r="C108" s="44" t="s">
        <v>362</v>
      </c>
      <c r="D108" s="49" t="s">
        <v>360</v>
      </c>
      <c r="E108" s="44" t="s">
        <v>130</v>
      </c>
      <c r="F108" s="85"/>
      <c r="G108" s="75" t="s">
        <v>393</v>
      </c>
    </row>
    <row r="109" spans="1:7" ht="150" customHeight="1">
      <c r="A109" s="41" t="s">
        <v>363</v>
      </c>
      <c r="B109" s="41" t="s">
        <v>390</v>
      </c>
      <c r="C109" s="44" t="s">
        <v>364</v>
      </c>
      <c r="D109" s="50" t="s">
        <v>360</v>
      </c>
      <c r="E109" s="44" t="s">
        <v>130</v>
      </c>
      <c r="F109" s="89"/>
      <c r="G109" s="75" t="s">
        <v>393</v>
      </c>
    </row>
    <row r="110" spans="1:7" ht="150" customHeight="1">
      <c r="A110" s="41" t="s">
        <v>365</v>
      </c>
      <c r="B110" s="41" t="s">
        <v>390</v>
      </c>
      <c r="C110" s="44" t="s">
        <v>366</v>
      </c>
      <c r="D110" s="57" t="s">
        <v>367</v>
      </c>
      <c r="E110" s="44" t="s">
        <v>130</v>
      </c>
      <c r="F110" s="89"/>
      <c r="G110" s="75" t="s">
        <v>393</v>
      </c>
    </row>
    <row r="111" spans="1:7" ht="150" customHeight="1">
      <c r="A111" s="41" t="s">
        <v>368</v>
      </c>
      <c r="B111" s="41" t="s">
        <v>390</v>
      </c>
      <c r="C111" s="44" t="s">
        <v>140</v>
      </c>
      <c r="D111" s="57" t="s">
        <v>369</v>
      </c>
      <c r="E111" s="44" t="s">
        <v>130</v>
      </c>
      <c r="F111" s="89"/>
      <c r="G111" s="75" t="s">
        <v>393</v>
      </c>
    </row>
    <row r="112" spans="1:7" ht="150" customHeight="1">
      <c r="A112" s="41" t="s">
        <v>370</v>
      </c>
      <c r="B112" s="41" t="s">
        <v>390</v>
      </c>
      <c r="C112" s="44" t="s">
        <v>143</v>
      </c>
      <c r="D112" s="57" t="s">
        <v>371</v>
      </c>
      <c r="E112" s="44" t="s">
        <v>130</v>
      </c>
      <c r="F112" s="89"/>
      <c r="G112" s="75" t="s">
        <v>393</v>
      </c>
    </row>
    <row r="113" spans="1:7" ht="150" customHeight="1">
      <c r="A113" s="41" t="s">
        <v>372</v>
      </c>
      <c r="B113" s="41" t="s">
        <v>390</v>
      </c>
      <c r="C113" s="44" t="s">
        <v>160</v>
      </c>
      <c r="D113" s="50" t="s">
        <v>161</v>
      </c>
      <c r="E113" s="44" t="s">
        <v>155</v>
      </c>
      <c r="F113" s="89"/>
      <c r="G113" s="75" t="s">
        <v>393</v>
      </c>
    </row>
    <row r="114" spans="1:7" ht="150" customHeight="1">
      <c r="A114" s="41" t="s">
        <v>373</v>
      </c>
      <c r="B114" s="41" t="s">
        <v>390</v>
      </c>
      <c r="C114" s="44" t="s">
        <v>163</v>
      </c>
      <c r="D114" s="50" t="s">
        <v>164</v>
      </c>
      <c r="E114" s="44" t="s">
        <v>155</v>
      </c>
      <c r="F114" s="89"/>
      <c r="G114" s="75" t="s">
        <v>393</v>
      </c>
    </row>
  </sheetData>
  <mergeCells count="6">
    <mergeCell ref="B4:B5"/>
    <mergeCell ref="G4:G5"/>
    <mergeCell ref="D4:D5"/>
    <mergeCell ref="E4:E5"/>
    <mergeCell ref="F4:F5"/>
    <mergeCell ref="C4:C5"/>
  </mergeCells>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2CBF7-84F5-4857-93EB-101F5056C99B}">
  <dimension ref="A1:E41"/>
  <sheetViews>
    <sheetView view="pageBreakPreview" zoomScale="70" zoomScaleNormal="100" zoomScaleSheetLayoutView="70" workbookViewId="0">
      <pane ySplit="5" topLeftCell="A23" activePane="bottomLeft" state="frozen"/>
      <selection activeCell="G93" sqref="G93"/>
      <selection pane="bottomLeft" activeCell="G93" sqref="G93"/>
    </sheetView>
  </sheetViews>
  <sheetFormatPr defaultColWidth="8.09765625" defaultRowHeight="16.2"/>
  <cols>
    <col min="1" max="1" width="6.69921875" style="31" bestFit="1" customWidth="1"/>
    <col min="2" max="2" width="23.3984375" style="32" customWidth="1"/>
    <col min="3" max="3" width="41.19921875" style="32" customWidth="1"/>
    <col min="4" max="4" width="23.3984375" style="32" customWidth="1"/>
    <col min="5" max="5" width="27.69921875" style="34" customWidth="1"/>
    <col min="6" max="16384" width="8.09765625" style="31"/>
  </cols>
  <sheetData>
    <row r="1" spans="1:5">
      <c r="D1" s="33"/>
    </row>
    <row r="2" spans="1:5" ht="18.75" customHeight="1">
      <c r="A2" s="35"/>
      <c r="B2" s="36" t="s">
        <v>43</v>
      </c>
      <c r="C2" s="37"/>
      <c r="D2" s="37"/>
      <c r="E2" s="38"/>
    </row>
    <row r="3" spans="1:5" ht="18.75" customHeight="1">
      <c r="A3" s="35"/>
      <c r="B3" s="36" t="s">
        <v>44</v>
      </c>
      <c r="C3" s="39"/>
      <c r="D3" s="39"/>
      <c r="E3" s="38"/>
    </row>
    <row r="4" spans="1:5" ht="15" customHeight="1">
      <c r="A4" s="437" t="s">
        <v>45</v>
      </c>
      <c r="B4" s="438"/>
      <c r="C4" s="432" t="s">
        <v>46</v>
      </c>
      <c r="D4" s="432" t="s">
        <v>47</v>
      </c>
      <c r="E4" s="441" t="s">
        <v>48</v>
      </c>
    </row>
    <row r="5" spans="1:5">
      <c r="A5" s="439"/>
      <c r="B5" s="440"/>
      <c r="C5" s="432"/>
      <c r="D5" s="432"/>
      <c r="E5" s="441"/>
    </row>
    <row r="6" spans="1:5" ht="150" customHeight="1">
      <c r="A6" s="41" t="s">
        <v>49</v>
      </c>
      <c r="B6" s="42" t="s">
        <v>50</v>
      </c>
      <c r="C6" s="43" t="s">
        <v>51</v>
      </c>
      <c r="D6" s="44" t="s">
        <v>52</v>
      </c>
      <c r="E6" s="41"/>
    </row>
    <row r="7" spans="1:5" ht="150" customHeight="1">
      <c r="A7" s="41" t="s">
        <v>53</v>
      </c>
      <c r="B7" s="45" t="s">
        <v>54</v>
      </c>
      <c r="C7" s="46" t="s">
        <v>55</v>
      </c>
      <c r="D7" s="45" t="s">
        <v>56</v>
      </c>
      <c r="E7" s="47"/>
    </row>
    <row r="8" spans="1:5" ht="150" customHeight="1">
      <c r="A8" s="41" t="s">
        <v>57</v>
      </c>
      <c r="B8" s="45" t="s">
        <v>58</v>
      </c>
      <c r="C8" s="46" t="s">
        <v>59</v>
      </c>
      <c r="D8" s="45" t="s">
        <v>56</v>
      </c>
      <c r="E8" s="47"/>
    </row>
    <row r="9" spans="1:5" ht="150" customHeight="1">
      <c r="A9" s="41" t="s">
        <v>60</v>
      </c>
      <c r="B9" s="44" t="s">
        <v>61</v>
      </c>
      <c r="C9" s="48" t="s">
        <v>62</v>
      </c>
      <c r="D9" s="44" t="s">
        <v>63</v>
      </c>
      <c r="E9" s="41"/>
    </row>
    <row r="10" spans="1:5" ht="150" customHeight="1">
      <c r="A10" s="41" t="s">
        <v>64</v>
      </c>
      <c r="B10" s="44" t="s">
        <v>65</v>
      </c>
      <c r="C10" s="49" t="s">
        <v>66</v>
      </c>
      <c r="D10" s="44" t="s">
        <v>67</v>
      </c>
      <c r="E10" s="41"/>
    </row>
    <row r="11" spans="1:5" ht="226.8">
      <c r="A11" s="41" t="s">
        <v>68</v>
      </c>
      <c r="B11" s="44" t="s">
        <v>69</v>
      </c>
      <c r="C11" s="50" t="s">
        <v>70</v>
      </c>
      <c r="D11" s="44" t="s">
        <v>67</v>
      </c>
      <c r="E11" s="51"/>
    </row>
    <row r="12" spans="1:5" ht="150" customHeight="1">
      <c r="A12" s="41" t="s">
        <v>71</v>
      </c>
      <c r="B12" s="44" t="s">
        <v>72</v>
      </c>
      <c r="C12" s="49" t="s">
        <v>73</v>
      </c>
      <c r="D12" s="44" t="s">
        <v>67</v>
      </c>
      <c r="E12" s="52"/>
    </row>
    <row r="13" spans="1:5" ht="150" customHeight="1">
      <c r="A13" s="41" t="s">
        <v>74</v>
      </c>
      <c r="B13" s="44" t="s">
        <v>75</v>
      </c>
      <c r="C13" s="50" t="s">
        <v>76</v>
      </c>
      <c r="D13" s="44" t="s">
        <v>67</v>
      </c>
      <c r="E13" s="52"/>
    </row>
    <row r="14" spans="1:5" ht="307.8">
      <c r="A14" s="41" t="s">
        <v>77</v>
      </c>
      <c r="B14" s="44" t="s">
        <v>78</v>
      </c>
      <c r="C14" s="50" t="s">
        <v>79</v>
      </c>
      <c r="D14" s="44" t="s">
        <v>67</v>
      </c>
      <c r="E14" s="53"/>
    </row>
    <row r="15" spans="1:5" ht="150" customHeight="1">
      <c r="A15" s="41" t="s">
        <v>80</v>
      </c>
      <c r="B15" s="44" t="s">
        <v>81</v>
      </c>
      <c r="C15" s="50" t="s">
        <v>82</v>
      </c>
      <c r="D15" s="54" t="s">
        <v>83</v>
      </c>
      <c r="E15" s="53"/>
    </row>
    <row r="16" spans="1:5" ht="150" customHeight="1">
      <c r="A16" s="41" t="s">
        <v>84</v>
      </c>
      <c r="B16" s="44" t="s">
        <v>85</v>
      </c>
      <c r="C16" s="50" t="s">
        <v>86</v>
      </c>
      <c r="D16" s="54" t="s">
        <v>83</v>
      </c>
      <c r="E16" s="53"/>
    </row>
    <row r="17" spans="1:5" ht="150" customHeight="1">
      <c r="A17" s="41" t="s">
        <v>87</v>
      </c>
      <c r="B17" s="44" t="s">
        <v>88</v>
      </c>
      <c r="C17" s="49" t="s">
        <v>89</v>
      </c>
      <c r="D17" s="54" t="s">
        <v>83</v>
      </c>
      <c r="E17" s="52"/>
    </row>
    <row r="18" spans="1:5" ht="150" customHeight="1">
      <c r="A18" s="41" t="s">
        <v>90</v>
      </c>
      <c r="B18" s="44" t="s">
        <v>91</v>
      </c>
      <c r="C18" s="50" t="s">
        <v>86</v>
      </c>
      <c r="D18" s="54" t="s">
        <v>83</v>
      </c>
      <c r="E18" s="52"/>
    </row>
    <row r="19" spans="1:5" ht="150" customHeight="1">
      <c r="A19" s="41" t="s">
        <v>92</v>
      </c>
      <c r="B19" s="44" t="s">
        <v>93</v>
      </c>
      <c r="C19" s="50" t="s">
        <v>94</v>
      </c>
      <c r="D19" s="54" t="s">
        <v>83</v>
      </c>
      <c r="E19" s="51"/>
    </row>
    <row r="20" spans="1:5" ht="150" customHeight="1">
      <c r="A20" s="41" t="s">
        <v>95</v>
      </c>
      <c r="B20" s="44" t="s">
        <v>96</v>
      </c>
      <c r="C20" s="49" t="s">
        <v>97</v>
      </c>
      <c r="D20" s="44" t="s">
        <v>98</v>
      </c>
      <c r="E20" s="41"/>
    </row>
    <row r="21" spans="1:5" ht="150" customHeight="1">
      <c r="A21" s="41" t="s">
        <v>99</v>
      </c>
      <c r="B21" s="44" t="s">
        <v>100</v>
      </c>
      <c r="C21" s="49" t="s">
        <v>101</v>
      </c>
      <c r="D21" s="44" t="s">
        <v>98</v>
      </c>
      <c r="E21" s="52"/>
    </row>
    <row r="22" spans="1:5" ht="150" customHeight="1">
      <c r="A22" s="41" t="s">
        <v>102</v>
      </c>
      <c r="B22" s="44" t="s">
        <v>103</v>
      </c>
      <c r="C22" s="55" t="s">
        <v>104</v>
      </c>
      <c r="D22" s="44" t="s">
        <v>105</v>
      </c>
      <c r="E22" s="52"/>
    </row>
    <row r="23" spans="1:5" ht="150" customHeight="1">
      <c r="A23" s="41" t="s">
        <v>106</v>
      </c>
      <c r="B23" s="44" t="s">
        <v>107</v>
      </c>
      <c r="C23" s="49" t="s">
        <v>108</v>
      </c>
      <c r="D23" s="44" t="s">
        <v>105</v>
      </c>
      <c r="E23" s="52"/>
    </row>
    <row r="24" spans="1:5" ht="150" customHeight="1">
      <c r="A24" s="41" t="s">
        <v>109</v>
      </c>
      <c r="B24" s="44" t="s">
        <v>110</v>
      </c>
      <c r="C24" s="49" t="s">
        <v>111</v>
      </c>
      <c r="D24" s="44" t="s">
        <v>105</v>
      </c>
      <c r="E24" s="52"/>
    </row>
    <row r="25" spans="1:5" ht="150" customHeight="1">
      <c r="A25" s="41" t="s">
        <v>112</v>
      </c>
      <c r="B25" s="44" t="s">
        <v>113</v>
      </c>
      <c r="C25" s="49" t="s">
        <v>114</v>
      </c>
      <c r="D25" s="44" t="s">
        <v>115</v>
      </c>
      <c r="E25" s="52"/>
    </row>
    <row r="26" spans="1:5" ht="150" customHeight="1">
      <c r="A26" s="41" t="s">
        <v>116</v>
      </c>
      <c r="B26" s="44" t="s">
        <v>117</v>
      </c>
      <c r="C26" s="43" t="s">
        <v>118</v>
      </c>
      <c r="D26" s="44" t="s">
        <v>119</v>
      </c>
      <c r="E26" s="52"/>
    </row>
    <row r="27" spans="1:5" ht="150" customHeight="1">
      <c r="A27" s="41" t="s">
        <v>120</v>
      </c>
      <c r="B27" s="44" t="s">
        <v>121</v>
      </c>
      <c r="C27" s="49" t="s">
        <v>122</v>
      </c>
      <c r="D27" s="54" t="s">
        <v>123</v>
      </c>
      <c r="E27" s="41"/>
    </row>
    <row r="28" spans="1:5" ht="150" customHeight="1">
      <c r="A28" s="41" t="s">
        <v>124</v>
      </c>
      <c r="B28" s="44" t="s">
        <v>125</v>
      </c>
      <c r="C28" s="49" t="s">
        <v>126</v>
      </c>
      <c r="D28" s="54" t="s">
        <v>123</v>
      </c>
      <c r="E28" s="41"/>
    </row>
    <row r="29" spans="1:5" ht="150" customHeight="1">
      <c r="A29" s="41" t="s">
        <v>127</v>
      </c>
      <c r="B29" s="44" t="s">
        <v>128</v>
      </c>
      <c r="C29" s="56" t="s">
        <v>129</v>
      </c>
      <c r="D29" s="44" t="s">
        <v>130</v>
      </c>
      <c r="E29" s="52"/>
    </row>
    <row r="30" spans="1:5" ht="150" customHeight="1">
      <c r="A30" s="41" t="s">
        <v>131</v>
      </c>
      <c r="B30" s="44" t="s">
        <v>132</v>
      </c>
      <c r="C30" s="57" t="s">
        <v>129</v>
      </c>
      <c r="D30" s="44" t="s">
        <v>130</v>
      </c>
      <c r="E30" s="52"/>
    </row>
    <row r="31" spans="1:5" ht="150" customHeight="1">
      <c r="A31" s="41" t="s">
        <v>133</v>
      </c>
      <c r="B31" s="44" t="s">
        <v>134</v>
      </c>
      <c r="C31" s="57" t="s">
        <v>135</v>
      </c>
      <c r="D31" s="44" t="s">
        <v>130</v>
      </c>
      <c r="E31" s="52"/>
    </row>
    <row r="32" spans="1:5" ht="150" customHeight="1">
      <c r="A32" s="41" t="s">
        <v>136</v>
      </c>
      <c r="B32" s="54" t="s">
        <v>137</v>
      </c>
      <c r="C32" s="57" t="s">
        <v>138</v>
      </c>
      <c r="D32" s="44" t="s">
        <v>130</v>
      </c>
      <c r="E32" s="52"/>
    </row>
    <row r="33" spans="1:5" ht="150" customHeight="1">
      <c r="A33" s="41" t="s">
        <v>139</v>
      </c>
      <c r="B33" s="54" t="s">
        <v>140</v>
      </c>
      <c r="C33" s="57" t="s">
        <v>141</v>
      </c>
      <c r="D33" s="44" t="s">
        <v>130</v>
      </c>
      <c r="E33" s="52"/>
    </row>
    <row r="34" spans="1:5" ht="150" customHeight="1">
      <c r="A34" s="41" t="s">
        <v>142</v>
      </c>
      <c r="B34" s="54" t="s">
        <v>143</v>
      </c>
      <c r="C34" s="57" t="s">
        <v>144</v>
      </c>
      <c r="D34" s="44" t="s">
        <v>130</v>
      </c>
      <c r="E34" s="52"/>
    </row>
    <row r="35" spans="1:5" ht="150" customHeight="1">
      <c r="A35" s="41" t="s">
        <v>145</v>
      </c>
      <c r="B35" s="44" t="s">
        <v>146</v>
      </c>
      <c r="C35" s="49" t="s">
        <v>147</v>
      </c>
      <c r="D35" s="43" t="s">
        <v>148</v>
      </c>
      <c r="E35" s="41"/>
    </row>
    <row r="36" spans="1:5" ht="150" customHeight="1">
      <c r="A36" s="41" t="s">
        <v>149</v>
      </c>
      <c r="B36" s="44" t="s">
        <v>150</v>
      </c>
      <c r="C36" s="49" t="s">
        <v>151</v>
      </c>
      <c r="D36" s="43" t="s">
        <v>148</v>
      </c>
      <c r="E36" s="41"/>
    </row>
    <row r="37" spans="1:5" ht="150" customHeight="1">
      <c r="A37" s="41" t="s">
        <v>152</v>
      </c>
      <c r="B37" s="44" t="s">
        <v>153</v>
      </c>
      <c r="C37" s="50" t="s">
        <v>154</v>
      </c>
      <c r="D37" s="44" t="s">
        <v>155</v>
      </c>
      <c r="E37" s="52"/>
    </row>
    <row r="38" spans="1:5" ht="150" customHeight="1">
      <c r="A38" s="41" t="s">
        <v>156</v>
      </c>
      <c r="B38" s="44" t="s">
        <v>157</v>
      </c>
      <c r="C38" s="50" t="s">
        <v>158</v>
      </c>
      <c r="D38" s="44" t="s">
        <v>155</v>
      </c>
      <c r="E38" s="52"/>
    </row>
    <row r="39" spans="1:5" ht="150" customHeight="1">
      <c r="A39" s="41" t="s">
        <v>159</v>
      </c>
      <c r="B39" s="44" t="s">
        <v>160</v>
      </c>
      <c r="C39" s="50" t="s">
        <v>161</v>
      </c>
      <c r="D39" s="44" t="s">
        <v>155</v>
      </c>
      <c r="E39" s="52"/>
    </row>
    <row r="40" spans="1:5" ht="150" customHeight="1">
      <c r="A40" s="41" t="s">
        <v>162</v>
      </c>
      <c r="B40" s="44" t="s">
        <v>163</v>
      </c>
      <c r="C40" s="50" t="s">
        <v>164</v>
      </c>
      <c r="D40" s="44" t="s">
        <v>155</v>
      </c>
      <c r="E40" s="52"/>
    </row>
    <row r="41" spans="1:5" ht="150" customHeight="1">
      <c r="A41" s="41" t="s">
        <v>165</v>
      </c>
      <c r="B41" s="44" t="s">
        <v>166</v>
      </c>
      <c r="C41" s="50" t="s">
        <v>167</v>
      </c>
      <c r="D41" s="44" t="s">
        <v>155</v>
      </c>
      <c r="E41" s="52"/>
    </row>
  </sheetData>
  <mergeCells count="4">
    <mergeCell ref="A4:B5"/>
    <mergeCell ref="C4:C5"/>
    <mergeCell ref="D4:D5"/>
    <mergeCell ref="E4:E5"/>
  </mergeCells>
  <phoneticPr fontId="3"/>
  <pageMargins left="1.299212598425197" right="0.70866141732283472" top="0.74803149606299213" bottom="0.74803149606299213" header="0.31496062992125984" footer="0.31496062992125984"/>
  <pageSetup paperSize="9" scale="59" orientation="portrait" r:id="rId1"/>
  <headerFoot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29B0B-F4A2-44F5-870B-6B83B3A4AAA2}">
  <sheetPr>
    <pageSetUpPr fitToPage="1"/>
  </sheetPr>
  <dimension ref="A1:E47"/>
  <sheetViews>
    <sheetView view="pageBreakPreview" topLeftCell="A42" zoomScale="70" zoomScaleNormal="75" zoomScaleSheetLayoutView="70" zoomScalePageLayoutView="40" workbookViewId="0">
      <selection activeCell="G93" sqref="G93"/>
    </sheetView>
  </sheetViews>
  <sheetFormatPr defaultColWidth="8.09765625" defaultRowHeight="16.2"/>
  <cols>
    <col min="1" max="1" width="6.69921875" style="32" bestFit="1" customWidth="1"/>
    <col min="2" max="2" width="23.19921875" style="32" customWidth="1"/>
    <col min="3" max="3" width="41.19921875" style="32" customWidth="1"/>
    <col min="4" max="4" width="25" style="32" customWidth="1"/>
    <col min="5" max="5" width="32.19921875" style="32" customWidth="1"/>
    <col min="6" max="16384" width="8.09765625" style="32"/>
  </cols>
  <sheetData>
    <row r="1" spans="1:5" ht="26.4">
      <c r="D1" s="58"/>
      <c r="E1" s="58"/>
    </row>
    <row r="2" spans="1:5" ht="24.75" customHeight="1">
      <c r="A2" s="59"/>
      <c r="B2" s="60" t="s">
        <v>43</v>
      </c>
      <c r="C2" s="61"/>
      <c r="D2" s="62"/>
      <c r="E2" s="62"/>
    </row>
    <row r="3" spans="1:5" ht="24.75" customHeight="1">
      <c r="B3" s="36" t="s">
        <v>168</v>
      </c>
      <c r="C3" s="36"/>
    </row>
    <row r="4" spans="1:5" ht="15" customHeight="1">
      <c r="A4" s="442" t="s">
        <v>45</v>
      </c>
      <c r="B4" s="443"/>
      <c r="C4" s="446" t="s">
        <v>46</v>
      </c>
      <c r="D4" s="432" t="s">
        <v>47</v>
      </c>
      <c r="E4" s="446" t="s">
        <v>48</v>
      </c>
    </row>
    <row r="5" spans="1:5">
      <c r="A5" s="444"/>
      <c r="B5" s="445"/>
      <c r="C5" s="447"/>
      <c r="D5" s="432"/>
      <c r="E5" s="447"/>
    </row>
    <row r="6" spans="1:5" ht="150" customHeight="1">
      <c r="A6" s="40" t="s">
        <v>169</v>
      </c>
      <c r="B6" s="44" t="s">
        <v>170</v>
      </c>
      <c r="C6" s="64" t="s">
        <v>171</v>
      </c>
      <c r="D6" s="44" t="s">
        <v>172</v>
      </c>
      <c r="E6" s="63"/>
    </row>
    <row r="7" spans="1:5" ht="150" customHeight="1">
      <c r="A7" s="40" t="s">
        <v>173</v>
      </c>
      <c r="B7" s="44" t="s">
        <v>174</v>
      </c>
      <c r="C7" s="64" t="s">
        <v>175</v>
      </c>
      <c r="D7" s="44" t="s">
        <v>176</v>
      </c>
      <c r="E7" s="63"/>
    </row>
    <row r="8" spans="1:5" ht="150" customHeight="1">
      <c r="A8" s="40" t="s">
        <v>177</v>
      </c>
      <c r="B8" s="44" t="s">
        <v>178</v>
      </c>
      <c r="C8" s="65" t="s">
        <v>179</v>
      </c>
      <c r="D8" s="44" t="s">
        <v>180</v>
      </c>
      <c r="E8" s="63"/>
    </row>
    <row r="9" spans="1:5" ht="202.8" customHeight="1">
      <c r="A9" s="40" t="s">
        <v>181</v>
      </c>
      <c r="B9" s="44" t="s">
        <v>182</v>
      </c>
      <c r="C9" s="64" t="s">
        <v>183</v>
      </c>
      <c r="D9" s="44" t="s">
        <v>184</v>
      </c>
      <c r="E9" s="63"/>
    </row>
    <row r="10" spans="1:5" ht="150" customHeight="1">
      <c r="A10" s="40" t="s">
        <v>185</v>
      </c>
      <c r="B10" s="54" t="s">
        <v>186</v>
      </c>
      <c r="C10" s="50" t="s">
        <v>187</v>
      </c>
      <c r="D10" s="54" t="s">
        <v>188</v>
      </c>
      <c r="E10" s="50"/>
    </row>
    <row r="11" spans="1:5" ht="150" customHeight="1">
      <c r="A11" s="40" t="s">
        <v>189</v>
      </c>
      <c r="B11" s="54" t="s">
        <v>190</v>
      </c>
      <c r="C11" s="50" t="s">
        <v>191</v>
      </c>
      <c r="D11" s="54" t="s">
        <v>188</v>
      </c>
      <c r="E11" s="66"/>
    </row>
    <row r="12" spans="1:5" ht="150" customHeight="1">
      <c r="A12" s="40" t="s">
        <v>192</v>
      </c>
      <c r="B12" s="54" t="s">
        <v>193</v>
      </c>
      <c r="C12" s="50" t="s">
        <v>194</v>
      </c>
      <c r="D12" s="54" t="s">
        <v>188</v>
      </c>
      <c r="E12" s="50"/>
    </row>
    <row r="13" spans="1:5" ht="150" customHeight="1">
      <c r="A13" s="40" t="s">
        <v>195</v>
      </c>
      <c r="B13" s="54" t="s">
        <v>196</v>
      </c>
      <c r="C13" s="50" t="s">
        <v>197</v>
      </c>
      <c r="D13" s="54" t="s">
        <v>188</v>
      </c>
      <c r="E13" s="50"/>
    </row>
    <row r="14" spans="1:5" ht="150" customHeight="1">
      <c r="A14" s="40" t="s">
        <v>198</v>
      </c>
      <c r="B14" s="54" t="s">
        <v>199</v>
      </c>
      <c r="C14" s="50" t="s">
        <v>200</v>
      </c>
      <c r="D14" s="54" t="s">
        <v>188</v>
      </c>
      <c r="E14" s="50"/>
    </row>
    <row r="15" spans="1:5" ht="150" customHeight="1">
      <c r="A15" s="40" t="s">
        <v>201</v>
      </c>
      <c r="B15" s="54" t="s">
        <v>202</v>
      </c>
      <c r="C15" s="50" t="s">
        <v>203</v>
      </c>
      <c r="D15" s="54" t="s">
        <v>188</v>
      </c>
      <c r="E15" s="50"/>
    </row>
    <row r="16" spans="1:5" ht="150" customHeight="1">
      <c r="A16" s="40" t="s">
        <v>204</v>
      </c>
      <c r="B16" s="54" t="s">
        <v>205</v>
      </c>
      <c r="C16" s="50" t="s">
        <v>206</v>
      </c>
      <c r="D16" s="54" t="s">
        <v>188</v>
      </c>
      <c r="E16" s="50"/>
    </row>
    <row r="17" spans="1:5" ht="150" customHeight="1">
      <c r="A17" s="40" t="s">
        <v>207</v>
      </c>
      <c r="B17" s="54" t="s">
        <v>208</v>
      </c>
      <c r="C17" s="50" t="s">
        <v>209</v>
      </c>
      <c r="D17" s="54" t="s">
        <v>188</v>
      </c>
      <c r="E17" s="50"/>
    </row>
    <row r="18" spans="1:5" ht="150" customHeight="1">
      <c r="A18" s="40" t="s">
        <v>210</v>
      </c>
      <c r="B18" s="50" t="s">
        <v>211</v>
      </c>
      <c r="C18" s="64" t="s">
        <v>212</v>
      </c>
      <c r="D18" s="44" t="s">
        <v>213</v>
      </c>
      <c r="E18" s="50"/>
    </row>
    <row r="19" spans="1:5" ht="150" customHeight="1">
      <c r="A19" s="40" t="s">
        <v>214</v>
      </c>
      <c r="B19" s="44" t="s">
        <v>215</v>
      </c>
      <c r="C19" s="64" t="s">
        <v>216</v>
      </c>
      <c r="D19" s="44" t="s">
        <v>213</v>
      </c>
      <c r="E19" s="50"/>
    </row>
    <row r="20" spans="1:5" ht="150" customHeight="1">
      <c r="A20" s="40" t="s">
        <v>217</v>
      </c>
      <c r="B20" s="44" t="s">
        <v>218</v>
      </c>
      <c r="C20" s="64" t="s">
        <v>219</v>
      </c>
      <c r="D20" s="44" t="s">
        <v>213</v>
      </c>
      <c r="E20" s="50"/>
    </row>
    <row r="21" spans="1:5" ht="150" customHeight="1">
      <c r="A21" s="40" t="s">
        <v>220</v>
      </c>
      <c r="B21" s="44" t="s">
        <v>221</v>
      </c>
      <c r="C21" s="55" t="s">
        <v>222</v>
      </c>
      <c r="D21" s="44" t="s">
        <v>223</v>
      </c>
      <c r="E21" s="50"/>
    </row>
    <row r="22" spans="1:5" ht="150" customHeight="1">
      <c r="A22" s="40" t="s">
        <v>224</v>
      </c>
      <c r="B22" s="44" t="s">
        <v>225</v>
      </c>
      <c r="C22" s="50" t="s">
        <v>226</v>
      </c>
      <c r="D22" s="44" t="s">
        <v>223</v>
      </c>
      <c r="E22" s="50"/>
    </row>
    <row r="23" spans="1:5" ht="150" customHeight="1">
      <c r="A23" s="40" t="s">
        <v>227</v>
      </c>
      <c r="B23" s="44" t="s">
        <v>228</v>
      </c>
      <c r="C23" s="50" t="s">
        <v>229</v>
      </c>
      <c r="D23" s="44" t="s">
        <v>230</v>
      </c>
      <c r="E23" s="50"/>
    </row>
    <row r="24" spans="1:5" ht="150" customHeight="1">
      <c r="A24" s="40" t="s">
        <v>231</v>
      </c>
      <c r="B24" s="44" t="s">
        <v>232</v>
      </c>
      <c r="C24" s="49" t="s">
        <v>233</v>
      </c>
      <c r="D24" s="44" t="s">
        <v>230</v>
      </c>
      <c r="E24" s="50"/>
    </row>
    <row r="25" spans="1:5" ht="150" customHeight="1">
      <c r="A25" s="40" t="s">
        <v>234</v>
      </c>
      <c r="B25" s="44" t="s">
        <v>235</v>
      </c>
      <c r="C25" s="50" t="s">
        <v>236</v>
      </c>
      <c r="D25" s="44" t="s">
        <v>230</v>
      </c>
      <c r="E25" s="67"/>
    </row>
    <row r="26" spans="1:5" ht="150" customHeight="1">
      <c r="A26" s="40" t="s">
        <v>237</v>
      </c>
      <c r="B26" s="44" t="s">
        <v>238</v>
      </c>
      <c r="C26" s="50" t="s">
        <v>239</v>
      </c>
      <c r="D26" s="44" t="s">
        <v>230</v>
      </c>
      <c r="E26" s="67"/>
    </row>
    <row r="27" spans="1:5" ht="150" customHeight="1">
      <c r="A27" s="40" t="s">
        <v>240</v>
      </c>
      <c r="B27" s="44" t="s">
        <v>241</v>
      </c>
      <c r="C27" s="50" t="s">
        <v>242</v>
      </c>
      <c r="D27" s="44" t="s">
        <v>243</v>
      </c>
      <c r="E27" s="50"/>
    </row>
    <row r="28" spans="1:5" ht="150" customHeight="1">
      <c r="A28" s="40" t="s">
        <v>244</v>
      </c>
      <c r="B28" s="44" t="s">
        <v>245</v>
      </c>
      <c r="C28" s="44" t="s">
        <v>246</v>
      </c>
      <c r="D28" s="44" t="s">
        <v>247</v>
      </c>
      <c r="E28" s="50"/>
    </row>
    <row r="29" spans="1:5" ht="150" customHeight="1">
      <c r="A29" s="40" t="s">
        <v>248</v>
      </c>
      <c r="B29" s="44" t="s">
        <v>249</v>
      </c>
      <c r="C29" s="50" t="s">
        <v>250</v>
      </c>
      <c r="D29" s="44" t="s">
        <v>247</v>
      </c>
      <c r="E29" s="50"/>
    </row>
    <row r="30" spans="1:5" ht="150" customHeight="1">
      <c r="A30" s="40" t="s">
        <v>251</v>
      </c>
      <c r="B30" s="44" t="s">
        <v>252</v>
      </c>
      <c r="C30" s="50" t="s">
        <v>253</v>
      </c>
      <c r="D30" s="44" t="s">
        <v>247</v>
      </c>
      <c r="E30" s="50"/>
    </row>
    <row r="31" spans="1:5" ht="283.2" customHeight="1">
      <c r="A31" s="40" t="s">
        <v>254</v>
      </c>
      <c r="B31" s="44" t="s">
        <v>255</v>
      </c>
      <c r="C31" s="54" t="s">
        <v>256</v>
      </c>
      <c r="D31" s="54" t="s">
        <v>247</v>
      </c>
      <c r="E31"/>
    </row>
    <row r="32" spans="1:5" ht="150" customHeight="1">
      <c r="A32" s="40" t="s">
        <v>257</v>
      </c>
      <c r="B32" s="44" t="s">
        <v>258</v>
      </c>
      <c r="C32" s="50" t="s">
        <v>259</v>
      </c>
      <c r="D32" s="44" t="s">
        <v>260</v>
      </c>
      <c r="E32" s="68"/>
    </row>
    <row r="33" spans="1:5" ht="150" customHeight="1">
      <c r="A33" s="40" t="s">
        <v>261</v>
      </c>
      <c r="B33" s="44" t="s">
        <v>262</v>
      </c>
      <c r="C33" s="50" t="s">
        <v>263</v>
      </c>
      <c r="D33" s="44" t="s">
        <v>260</v>
      </c>
      <c r="E33" s="68"/>
    </row>
    <row r="34" spans="1:5" ht="150" customHeight="1">
      <c r="A34" s="40" t="s">
        <v>264</v>
      </c>
      <c r="B34" s="44" t="s">
        <v>265</v>
      </c>
      <c r="C34" s="50" t="s">
        <v>266</v>
      </c>
      <c r="D34" s="44" t="s">
        <v>260</v>
      </c>
      <c r="E34" s="68"/>
    </row>
    <row r="35" spans="1:5" ht="150" customHeight="1">
      <c r="A35" s="40" t="s">
        <v>267</v>
      </c>
      <c r="B35" s="44" t="s">
        <v>268</v>
      </c>
      <c r="C35" s="56" t="s">
        <v>269</v>
      </c>
      <c r="D35" s="44" t="s">
        <v>260</v>
      </c>
      <c r="E35" s="68"/>
    </row>
    <row r="36" spans="1:5" ht="150" customHeight="1">
      <c r="A36" s="40" t="s">
        <v>270</v>
      </c>
      <c r="B36" s="44" t="s">
        <v>271</v>
      </c>
      <c r="C36" s="50" t="s">
        <v>272</v>
      </c>
      <c r="D36" s="44" t="s">
        <v>260</v>
      </c>
      <c r="E36" s="68"/>
    </row>
    <row r="37" spans="1:5" ht="150" customHeight="1">
      <c r="A37" s="40" t="s">
        <v>273</v>
      </c>
      <c r="B37" s="44" t="s">
        <v>274</v>
      </c>
      <c r="C37" s="50" t="s">
        <v>275</v>
      </c>
      <c r="D37" s="44" t="s">
        <v>260</v>
      </c>
      <c r="E37" s="68"/>
    </row>
    <row r="38" spans="1:5" ht="150" customHeight="1">
      <c r="A38" s="40" t="s">
        <v>276</v>
      </c>
      <c r="B38" s="44" t="s">
        <v>277</v>
      </c>
      <c r="C38" s="50" t="s">
        <v>278</v>
      </c>
      <c r="D38" s="44" t="s">
        <v>98</v>
      </c>
      <c r="E38" s="50"/>
    </row>
    <row r="39" spans="1:5" ht="150" customHeight="1">
      <c r="A39" s="40" t="s">
        <v>279</v>
      </c>
      <c r="B39" s="44" t="s">
        <v>280</v>
      </c>
      <c r="C39" s="50" t="s">
        <v>281</v>
      </c>
      <c r="D39" s="44" t="s">
        <v>98</v>
      </c>
      <c r="E39" s="50"/>
    </row>
    <row r="40" spans="1:5" ht="150" customHeight="1">
      <c r="A40" s="40" t="s">
        <v>282</v>
      </c>
      <c r="B40" s="44" t="s">
        <v>283</v>
      </c>
      <c r="C40" s="50" t="s">
        <v>284</v>
      </c>
      <c r="D40" s="44" t="s">
        <v>285</v>
      </c>
      <c r="E40" s="50"/>
    </row>
    <row r="41" spans="1:5" ht="150" customHeight="1">
      <c r="A41" s="40" t="s">
        <v>286</v>
      </c>
      <c r="B41" s="44" t="s">
        <v>287</v>
      </c>
      <c r="C41" s="64" t="s">
        <v>288</v>
      </c>
      <c r="D41" s="44" t="s">
        <v>285</v>
      </c>
      <c r="E41" s="50"/>
    </row>
    <row r="42" spans="1:5" ht="150" customHeight="1">
      <c r="A42" s="40" t="s">
        <v>289</v>
      </c>
      <c r="B42" s="44" t="s">
        <v>290</v>
      </c>
      <c r="C42" s="50" t="s">
        <v>291</v>
      </c>
      <c r="D42" s="44" t="s">
        <v>292</v>
      </c>
      <c r="E42" s="69"/>
    </row>
    <row r="43" spans="1:5" ht="208.2" customHeight="1">
      <c r="A43" s="40" t="s">
        <v>293</v>
      </c>
      <c r="B43" s="44" t="s">
        <v>294</v>
      </c>
      <c r="C43" s="70" t="s">
        <v>295</v>
      </c>
      <c r="D43" s="44" t="s">
        <v>292</v>
      </c>
      <c r="E43" s="50"/>
    </row>
    <row r="44" spans="1:5" ht="150" customHeight="1">
      <c r="A44" s="40" t="s">
        <v>296</v>
      </c>
      <c r="B44" s="44" t="s">
        <v>297</v>
      </c>
      <c r="C44" s="71" t="s">
        <v>298</v>
      </c>
      <c r="D44" s="44" t="s">
        <v>155</v>
      </c>
      <c r="E44" s="72"/>
    </row>
    <row r="45" spans="1:5" ht="150" customHeight="1">
      <c r="A45" s="40" t="s">
        <v>299</v>
      </c>
      <c r="B45" s="44" t="s">
        <v>300</v>
      </c>
      <c r="C45" s="73" t="s">
        <v>301</v>
      </c>
      <c r="D45" s="44" t="s">
        <v>155</v>
      </c>
      <c r="E45" s="72"/>
    </row>
    <row r="46" spans="1:5" ht="165" customHeight="1">
      <c r="A46" s="40" t="s">
        <v>302</v>
      </c>
      <c r="B46" s="44" t="s">
        <v>303</v>
      </c>
      <c r="C46" s="50" t="s">
        <v>304</v>
      </c>
      <c r="D46" s="44" t="s">
        <v>305</v>
      </c>
      <c r="E46" s="50"/>
    </row>
    <row r="47" spans="1:5" ht="181.8" customHeight="1">
      <c r="A47" s="40" t="s">
        <v>306</v>
      </c>
      <c r="B47" s="54" t="s">
        <v>307</v>
      </c>
      <c r="C47" s="50" t="s">
        <v>308</v>
      </c>
      <c r="D47" s="54" t="s">
        <v>130</v>
      </c>
      <c r="E47" s="50"/>
    </row>
  </sheetData>
  <mergeCells count="4">
    <mergeCell ref="A4:B5"/>
    <mergeCell ref="C4:C5"/>
    <mergeCell ref="D4:D5"/>
    <mergeCell ref="E4:E5"/>
  </mergeCells>
  <phoneticPr fontId="3"/>
  <pageMargins left="0.70866141732283472" right="0.70866141732283472" top="0.74803149606299213" bottom="0.74803149606299213" header="0.31496062992125984" footer="0.31496062992125984"/>
  <pageSetup paperSize="9" scale="62"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2311B-8A11-492B-AE6E-D0CB1502FA83}">
  <sheetPr>
    <pageSetUpPr fitToPage="1"/>
  </sheetPr>
  <dimension ref="A2:E15"/>
  <sheetViews>
    <sheetView view="pageBreakPreview" topLeftCell="A13" zoomScale="70" zoomScaleNormal="100" zoomScaleSheetLayoutView="70" workbookViewId="0">
      <pane xSplit="2" topLeftCell="C1" activePane="topRight" state="frozen"/>
      <selection activeCell="G93" sqref="G93"/>
      <selection pane="topRight" activeCell="G93" sqref="G93"/>
    </sheetView>
  </sheetViews>
  <sheetFormatPr defaultColWidth="8.09765625" defaultRowHeight="16.2"/>
  <cols>
    <col min="1" max="1" width="6.69921875" style="31" bestFit="1" customWidth="1"/>
    <col min="2" max="2" width="23.19921875" style="32" customWidth="1"/>
    <col min="3" max="3" width="41.19921875" style="32" customWidth="1"/>
    <col min="4" max="4" width="24.3984375" style="32" customWidth="1"/>
    <col min="5" max="5" width="25" style="31" customWidth="1"/>
    <col min="6" max="16384" width="8.09765625" style="31"/>
  </cols>
  <sheetData>
    <row r="2" spans="1:5" ht="23.25" customHeight="1">
      <c r="B2" s="448" t="s">
        <v>309</v>
      </c>
      <c r="C2" s="448"/>
      <c r="D2" s="448"/>
      <c r="E2" s="74"/>
    </row>
    <row r="3" spans="1:5" ht="21.75" customHeight="1">
      <c r="B3" s="36" t="s">
        <v>310</v>
      </c>
      <c r="C3" s="36"/>
      <c r="D3" s="36"/>
    </row>
    <row r="4" spans="1:5" ht="15" customHeight="1">
      <c r="A4" s="437" t="s">
        <v>45</v>
      </c>
      <c r="B4" s="438"/>
      <c r="C4" s="432" t="s">
        <v>46</v>
      </c>
      <c r="D4" s="432" t="s">
        <v>47</v>
      </c>
      <c r="E4" s="441" t="s">
        <v>48</v>
      </c>
    </row>
    <row r="5" spans="1:5">
      <c r="A5" s="439"/>
      <c r="B5" s="440"/>
      <c r="C5" s="432"/>
      <c r="D5" s="432"/>
      <c r="E5" s="441"/>
    </row>
    <row r="6" spans="1:5" ht="150" customHeight="1">
      <c r="A6" s="41" t="s">
        <v>311</v>
      </c>
      <c r="B6" s="42" t="s">
        <v>312</v>
      </c>
      <c r="C6" s="54" t="s">
        <v>313</v>
      </c>
      <c r="D6" s="44" t="s">
        <v>52</v>
      </c>
      <c r="E6" s="85"/>
    </row>
    <row r="7" spans="1:5" ht="150" customHeight="1">
      <c r="A7" s="41" t="s">
        <v>314</v>
      </c>
      <c r="B7" s="42" t="s">
        <v>315</v>
      </c>
      <c r="C7" s="49" t="s">
        <v>316</v>
      </c>
      <c r="D7" s="44" t="s">
        <v>52</v>
      </c>
      <c r="E7" s="55"/>
    </row>
    <row r="8" spans="1:5" ht="150" customHeight="1">
      <c r="A8" s="41" t="s">
        <v>317</v>
      </c>
      <c r="B8" s="44" t="s">
        <v>318</v>
      </c>
      <c r="C8" s="46" t="s">
        <v>59</v>
      </c>
      <c r="D8" s="45" t="s">
        <v>56</v>
      </c>
      <c r="E8" s="86"/>
    </row>
    <row r="9" spans="1:5" ht="150" customHeight="1">
      <c r="A9" s="41" t="s">
        <v>319</v>
      </c>
      <c r="B9" s="54" t="s">
        <v>320</v>
      </c>
      <c r="C9" s="49" t="s">
        <v>321</v>
      </c>
      <c r="D9" s="54" t="s">
        <v>188</v>
      </c>
      <c r="E9" s="55"/>
    </row>
    <row r="10" spans="1:5" ht="154.80000000000001" customHeight="1">
      <c r="A10" s="41" t="s">
        <v>322</v>
      </c>
      <c r="B10" s="44" t="s">
        <v>72</v>
      </c>
      <c r="C10" s="49" t="s">
        <v>73</v>
      </c>
      <c r="D10" s="44" t="s">
        <v>67</v>
      </c>
      <c r="E10" s="87"/>
    </row>
    <row r="11" spans="1:5" ht="182.4" customHeight="1">
      <c r="A11" s="41" t="s">
        <v>323</v>
      </c>
      <c r="B11" s="44" t="s">
        <v>75</v>
      </c>
      <c r="C11" s="50" t="s">
        <v>76</v>
      </c>
      <c r="D11" s="44" t="s">
        <v>67</v>
      </c>
      <c r="E11" s="87"/>
    </row>
    <row r="12" spans="1:5" ht="213.6" customHeight="1">
      <c r="A12" s="41" t="s">
        <v>324</v>
      </c>
      <c r="B12" s="44" t="s">
        <v>78</v>
      </c>
      <c r="C12" s="50" t="s">
        <v>79</v>
      </c>
      <c r="D12" s="44" t="s">
        <v>67</v>
      </c>
      <c r="E12" s="88"/>
    </row>
    <row r="13" spans="1:5" ht="150" customHeight="1">
      <c r="A13" s="41" t="s">
        <v>325</v>
      </c>
      <c r="B13" s="44" t="s">
        <v>160</v>
      </c>
      <c r="C13" s="49" t="s">
        <v>161</v>
      </c>
      <c r="D13" s="44" t="s">
        <v>155</v>
      </c>
      <c r="E13" s="89"/>
    </row>
    <row r="14" spans="1:5" ht="150" customHeight="1">
      <c r="A14" s="41" t="s">
        <v>326</v>
      </c>
      <c r="B14" s="44" t="s">
        <v>163</v>
      </c>
      <c r="C14" s="49" t="s">
        <v>164</v>
      </c>
      <c r="D14" s="44" t="s">
        <v>155</v>
      </c>
      <c r="E14" s="89"/>
    </row>
    <row r="15" spans="1:5" ht="150" customHeight="1">
      <c r="A15" s="41" t="s">
        <v>327</v>
      </c>
      <c r="B15" s="44" t="s">
        <v>328</v>
      </c>
      <c r="C15" s="49" t="s">
        <v>329</v>
      </c>
      <c r="D15" s="44" t="s">
        <v>155</v>
      </c>
      <c r="E15" s="85"/>
    </row>
  </sheetData>
  <mergeCells count="5">
    <mergeCell ref="B2:D2"/>
    <mergeCell ref="A4:B5"/>
    <mergeCell ref="C4:C5"/>
    <mergeCell ref="D4:D5"/>
    <mergeCell ref="E4:E5"/>
  </mergeCells>
  <phoneticPr fontId="3"/>
  <pageMargins left="1.1023622047244095" right="0.31496062992125984" top="0.74803149606299213" bottom="0.74803149606299213" header="0.31496062992125984" footer="0.31496062992125984"/>
  <pageSetup paperSize="9" scale="6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更新履歴</vt:lpstr>
      <vt:lpstr>運行管理記載例（補助率3分の1）</vt:lpstr>
      <vt:lpstr>運行管理の高度化（シート①）</vt:lpstr>
      <vt:lpstr>(予備)運行管理の高度化（シート②）</vt:lpstr>
      <vt:lpstr>(予備)運行管理の高度化（シート③）</vt:lpstr>
      <vt:lpstr>ALL</vt:lpstr>
      <vt:lpstr>デジタコ R7【済】</vt:lpstr>
      <vt:lpstr>ドラレコ R7【済】</vt:lpstr>
      <vt:lpstr>一体型 R7【済】</vt:lpstr>
      <vt:lpstr>通信機能付一体型 R7【済】</vt:lpstr>
      <vt:lpstr>'(予備)運行管理の高度化（シート②）'!Print_Area</vt:lpstr>
      <vt:lpstr>'(予備)運行管理の高度化（シート③）'!Print_Area</vt:lpstr>
      <vt:lpstr>'デジタコ R7【済】'!Print_Area</vt:lpstr>
      <vt:lpstr>'ドラレコ R7【済】'!Print_Area</vt:lpstr>
      <vt:lpstr>'一体型 R7【済】'!Print_Area</vt:lpstr>
      <vt:lpstr>'運行管理の高度化（シート①）'!Print_Area</vt:lpstr>
      <vt:lpstr>'運行管理記載例（補助率3分の1）'!Print_Area</vt:lpstr>
      <vt:lpstr>更新履歴!Print_Area</vt:lpstr>
      <vt:lpstr>'通信機能付一体型 R7【済】'!Print_Area</vt:lpstr>
      <vt:lpstr>'デジタコ R7【済】'!Print_Titles</vt:lpstr>
      <vt:lpstr>'ドラレコ R7【済】'!Print_Titles</vt:lpstr>
      <vt:lpstr>更新履歴!Print_Titles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2023-07-27T14:59:27Z</dcterms:created>
  <dcterms:modified xsi:type="dcterms:W3CDTF">2025-09-30T03:52:21Z</dcterms:modified>
</cp:coreProperties>
</file>